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ireli\"/>
    </mc:Choice>
  </mc:AlternateContent>
  <bookViews>
    <workbookView xWindow="0" yWindow="0" windowWidth="28800" windowHeight="12300"/>
  </bookViews>
  <sheets>
    <sheet name="Orçamento" sheetId="7" r:id="rId1"/>
    <sheet name="Composições" sheetId="6" state="hidden" r:id="rId2"/>
  </sheets>
  <definedNames>
    <definedName name="_xlnm.Print_Area" localSheetId="0">Orçamento!$A$1:$M$102</definedName>
    <definedName name="_xlnm.Print_Titles" localSheetId="1">Composições!$1:$1</definedName>
    <definedName name="_xlnm.Print_Titles" localSheetId="0">Orçamento!$1:$5</definedName>
  </definedNames>
  <calcPr calcId="152511" fullPrecision="0"/>
</workbook>
</file>

<file path=xl/calcChain.xml><?xml version="1.0" encoding="utf-8"?>
<calcChain xmlns="http://schemas.openxmlformats.org/spreadsheetml/2006/main">
  <c r="H7" i="7" l="1"/>
  <c r="J7" i="7"/>
  <c r="K7" i="7" s="1"/>
  <c r="L7" i="7" s="1"/>
  <c r="H8" i="7"/>
  <c r="K8" i="7" s="1"/>
  <c r="L8" i="7" s="1"/>
  <c r="H9" i="7"/>
  <c r="J9" i="7"/>
  <c r="K9" i="7"/>
  <c r="L9" i="7" s="1"/>
  <c r="I50" i="7" l="1"/>
  <c r="G50" i="7"/>
  <c r="F212" i="6"/>
  <c r="F211" i="6"/>
  <c r="F210" i="6"/>
  <c r="B209" i="6"/>
  <c r="G212" i="6"/>
  <c r="D215" i="6" s="1"/>
  <c r="G211" i="6"/>
  <c r="G210" i="6"/>
  <c r="D214" i="6" l="1"/>
  <c r="G213" i="6"/>
  <c r="F75" i="6"/>
  <c r="G75" i="6"/>
  <c r="F260" i="6"/>
  <c r="G260" i="6" s="1"/>
  <c r="F259" i="6"/>
  <c r="G259" i="6" s="1"/>
  <c r="F258" i="6"/>
  <c r="G258" i="6" s="1"/>
  <c r="F248" i="6"/>
  <c r="F247" i="6"/>
  <c r="G247" i="6" s="1"/>
  <c r="F246" i="6"/>
  <c r="G246" i="6" s="1"/>
  <c r="F224" i="6"/>
  <c r="F223" i="6"/>
  <c r="F236" i="6"/>
  <c r="F235" i="6"/>
  <c r="F234" i="6"/>
  <c r="F222" i="6"/>
  <c r="B257" i="6"/>
  <c r="B245" i="6"/>
  <c r="B233" i="6"/>
  <c r="B221" i="6"/>
  <c r="G248" i="6"/>
  <c r="G236" i="6"/>
  <c r="G235" i="6"/>
  <c r="D239" i="6" s="1"/>
  <c r="I66" i="7" s="1"/>
  <c r="G234" i="6"/>
  <c r="F188" i="6"/>
  <c r="G188" i="6" s="1"/>
  <c r="F187" i="6"/>
  <c r="G187" i="6" s="1"/>
  <c r="F176" i="6"/>
  <c r="G176" i="6" s="1"/>
  <c r="F175" i="6"/>
  <c r="G175" i="6" s="1"/>
  <c r="F186" i="6"/>
  <c r="G186" i="6" s="1"/>
  <c r="F174" i="6"/>
  <c r="G174" i="6" s="1"/>
  <c r="B185" i="6"/>
  <c r="B173" i="6"/>
  <c r="B161" i="6"/>
  <c r="F164" i="6"/>
  <c r="G164" i="6" s="1"/>
  <c r="F152" i="6"/>
  <c r="G152" i="6" s="1"/>
  <c r="F140" i="6"/>
  <c r="F163" i="6"/>
  <c r="F151" i="6"/>
  <c r="G151" i="6" s="1"/>
  <c r="F139" i="6"/>
  <c r="F138" i="6"/>
  <c r="G138" i="6" s="1"/>
  <c r="F150" i="6"/>
  <c r="F162" i="6"/>
  <c r="G162" i="6" s="1"/>
  <c r="B149" i="6"/>
  <c r="B137" i="6"/>
  <c r="G150" i="6"/>
  <c r="G140" i="6"/>
  <c r="G139" i="6"/>
  <c r="G163" i="6"/>
  <c r="F128" i="6"/>
  <c r="F127" i="6"/>
  <c r="F126" i="6"/>
  <c r="B125" i="6"/>
  <c r="G128" i="6"/>
  <c r="G127" i="6"/>
  <c r="G126" i="6"/>
  <c r="F114" i="6"/>
  <c r="B113" i="6"/>
  <c r="F116" i="6"/>
  <c r="G116" i="6" s="1"/>
  <c r="F115" i="6"/>
  <c r="G115" i="6" s="1"/>
  <c r="G114" i="6"/>
  <c r="F104" i="6"/>
  <c r="F103" i="6"/>
  <c r="F102" i="6"/>
  <c r="B101" i="6"/>
  <c r="G104" i="6"/>
  <c r="G103" i="6"/>
  <c r="G102" i="6"/>
  <c r="D94" i="6"/>
  <c r="G33" i="7"/>
  <c r="F92" i="6"/>
  <c r="F91" i="6"/>
  <c r="F90" i="6"/>
  <c r="B89" i="6"/>
  <c r="G92" i="6"/>
  <c r="G91" i="6"/>
  <c r="D95" i="6" s="1"/>
  <c r="I33" i="7" s="1"/>
  <c r="G90" i="6"/>
  <c r="G223" i="6"/>
  <c r="F54" i="6"/>
  <c r="F53" i="6"/>
  <c r="F52" i="6"/>
  <c r="B51" i="6"/>
  <c r="G54" i="6"/>
  <c r="G53" i="6"/>
  <c r="D57" i="6" s="1"/>
  <c r="G52" i="6"/>
  <c r="D56" i="6" s="1"/>
  <c r="F80" i="6"/>
  <c r="F79" i="6"/>
  <c r="E79" i="6"/>
  <c r="F77" i="6"/>
  <c r="G77" i="6" s="1"/>
  <c r="F78" i="6"/>
  <c r="G78" i="6" s="1"/>
  <c r="F72" i="6"/>
  <c r="G72" i="6" s="1"/>
  <c r="F73" i="6"/>
  <c r="F74" i="6"/>
  <c r="G74" i="6" s="1"/>
  <c r="F71" i="6"/>
  <c r="G71" i="6" s="1"/>
  <c r="G68" i="6"/>
  <c r="G67" i="6"/>
  <c r="G64" i="6"/>
  <c r="G65" i="6"/>
  <c r="G222" i="6" s="1"/>
  <c r="D226" i="6" s="1"/>
  <c r="G65" i="7" s="1"/>
  <c r="G66" i="6"/>
  <c r="G69" i="6"/>
  <c r="G70" i="6"/>
  <c r="G73" i="6"/>
  <c r="G76" i="6"/>
  <c r="G80" i="6"/>
  <c r="D216" i="6" l="1"/>
  <c r="E215" i="6" s="1"/>
  <c r="I16" i="7"/>
  <c r="D263" i="6"/>
  <c r="I68" i="7" s="1"/>
  <c r="G261" i="6"/>
  <c r="D262" i="6"/>
  <c r="G68" i="7" s="1"/>
  <c r="D250" i="6"/>
  <c r="G67" i="7" s="1"/>
  <c r="G249" i="6"/>
  <c r="D251" i="6"/>
  <c r="I67" i="7" s="1"/>
  <c r="G237" i="6"/>
  <c r="D238" i="6"/>
  <c r="G66" i="7" s="1"/>
  <c r="D191" i="6"/>
  <c r="I48" i="7" s="1"/>
  <c r="G189" i="6"/>
  <c r="D179" i="6"/>
  <c r="I47" i="7" s="1"/>
  <c r="D190" i="6"/>
  <c r="G48" i="7" s="1"/>
  <c r="D178" i="6"/>
  <c r="G47" i="7" s="1"/>
  <c r="G177" i="6"/>
  <c r="D167" i="6"/>
  <c r="I43" i="7" s="1"/>
  <c r="G141" i="6"/>
  <c r="D143" i="6"/>
  <c r="I41" i="7" s="1"/>
  <c r="D155" i="6"/>
  <c r="I42" i="7" s="1"/>
  <c r="D154" i="6"/>
  <c r="G42" i="7" s="1"/>
  <c r="G153" i="6"/>
  <c r="D142" i="6"/>
  <c r="G41" i="7" s="1"/>
  <c r="D166" i="6"/>
  <c r="G43" i="7" s="1"/>
  <c r="G165" i="6"/>
  <c r="D131" i="6"/>
  <c r="I36" i="7" s="1"/>
  <c r="D130" i="6"/>
  <c r="G36" i="7" s="1"/>
  <c r="G129" i="6"/>
  <c r="D118" i="6"/>
  <c r="G35" i="7" s="1"/>
  <c r="G117" i="6"/>
  <c r="D119" i="6"/>
  <c r="I35" i="7" s="1"/>
  <c r="D106" i="6"/>
  <c r="G34" i="7" s="1"/>
  <c r="G105" i="6"/>
  <c r="D107" i="6"/>
  <c r="I34" i="7" s="1"/>
  <c r="G93" i="6"/>
  <c r="G79" i="6"/>
  <c r="D83" i="6" s="1"/>
  <c r="I28" i="7" s="1"/>
  <c r="G16" i="7"/>
  <c r="G55" i="6"/>
  <c r="D82" i="6"/>
  <c r="G28" i="7" s="1"/>
  <c r="B63" i="6"/>
  <c r="J86" i="7"/>
  <c r="H86" i="7"/>
  <c r="F340" i="6"/>
  <c r="G340" i="6" s="1"/>
  <c r="F339" i="6"/>
  <c r="G339" i="6" s="1"/>
  <c r="E214" i="6" l="1"/>
  <c r="E216" i="6" s="1"/>
  <c r="D264" i="6"/>
  <c r="E262" i="6" s="1"/>
  <c r="D252" i="6"/>
  <c r="E251" i="6" s="1"/>
  <c r="D240" i="6"/>
  <c r="E239" i="6" s="1"/>
  <c r="D192" i="6"/>
  <c r="E191" i="6" s="1"/>
  <c r="D180" i="6"/>
  <c r="E179" i="6" s="1"/>
  <c r="D156" i="6"/>
  <c r="E155" i="6" s="1"/>
  <c r="D144" i="6"/>
  <c r="E143" i="6" s="1"/>
  <c r="D168" i="6"/>
  <c r="E167" i="6" s="1"/>
  <c r="D132" i="6"/>
  <c r="E131" i="6" s="1"/>
  <c r="D120" i="6"/>
  <c r="E119" i="6" s="1"/>
  <c r="D108" i="6"/>
  <c r="E107" i="6" s="1"/>
  <c r="D96" i="6"/>
  <c r="E95" i="6" s="1"/>
  <c r="G81" i="6"/>
  <c r="G224" i="6" s="1"/>
  <c r="D227" i="6" s="1"/>
  <c r="I65" i="7" s="1"/>
  <c r="D58" i="6"/>
  <c r="E57" i="6" s="1"/>
  <c r="K86" i="7"/>
  <c r="L86" i="7" s="1"/>
  <c r="F31" i="7"/>
  <c r="G31" i="7"/>
  <c r="E250" i="6" l="1"/>
  <c r="E252" i="6" s="1"/>
  <c r="E263" i="6"/>
  <c r="E264" i="6" s="1"/>
  <c r="E238" i="6"/>
  <c r="E240" i="6" s="1"/>
  <c r="E178" i="6"/>
  <c r="E180" i="6" s="1"/>
  <c r="E190" i="6"/>
  <c r="E192" i="6" s="1"/>
  <c r="E154" i="6"/>
  <c r="E156" i="6" s="1"/>
  <c r="E142" i="6"/>
  <c r="E144" i="6" s="1"/>
  <c r="E166" i="6"/>
  <c r="E168" i="6" s="1"/>
  <c r="E130" i="6"/>
  <c r="E132" i="6" s="1"/>
  <c r="E118" i="6"/>
  <c r="E120" i="6" s="1"/>
  <c r="E106" i="6"/>
  <c r="E108" i="6" s="1"/>
  <c r="E94" i="6"/>
  <c r="E96" i="6" s="1"/>
  <c r="G225" i="6"/>
  <c r="E56" i="6"/>
  <c r="E58" i="6" s="1"/>
  <c r="D84" i="6"/>
  <c r="E83" i="6" s="1"/>
  <c r="G277" i="6"/>
  <c r="G275" i="6"/>
  <c r="G274" i="6"/>
  <c r="G273" i="6"/>
  <c r="G272" i="6"/>
  <c r="G271" i="6"/>
  <c r="C269" i="6"/>
  <c r="B269" i="6"/>
  <c r="G276" i="6"/>
  <c r="G270" i="6"/>
  <c r="D228" i="6" l="1"/>
  <c r="E226" i="6" s="1"/>
  <c r="D279" i="6"/>
  <c r="G69" i="7" s="1"/>
  <c r="H69" i="7" s="1"/>
  <c r="D280" i="6"/>
  <c r="I69" i="7" s="1"/>
  <c r="J69" i="7" s="1"/>
  <c r="E82" i="6"/>
  <c r="E84" i="6" s="1"/>
  <c r="G278" i="6"/>
  <c r="B351" i="6"/>
  <c r="B337" i="6"/>
  <c r="B325" i="6"/>
  <c r="B311" i="6"/>
  <c r="B299" i="6"/>
  <c r="B287" i="6"/>
  <c r="B197" i="6"/>
  <c r="C197" i="6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50" i="7"/>
  <c r="J51" i="7"/>
  <c r="J52" i="7"/>
  <c r="J53" i="7"/>
  <c r="J54" i="7"/>
  <c r="J55" i="7"/>
  <c r="J56" i="7"/>
  <c r="J58" i="7"/>
  <c r="J59" i="7"/>
  <c r="J60" i="7"/>
  <c r="J61" i="7"/>
  <c r="J62" i="7"/>
  <c r="J63" i="7"/>
  <c r="J64" i="7"/>
  <c r="J65" i="7"/>
  <c r="J66" i="7"/>
  <c r="J67" i="7"/>
  <c r="J68" i="7"/>
  <c r="J77" i="7"/>
  <c r="J78" i="7"/>
  <c r="J79" i="7"/>
  <c r="J80" i="7"/>
  <c r="J84" i="7"/>
  <c r="J85" i="7"/>
  <c r="J87" i="7"/>
  <c r="J88" i="7"/>
  <c r="J89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5" i="7"/>
  <c r="H66" i="7"/>
  <c r="H67" i="7"/>
  <c r="H68" i="7"/>
  <c r="H71" i="7"/>
  <c r="H73" i="7"/>
  <c r="H74" i="7"/>
  <c r="H77" i="7"/>
  <c r="H78" i="7"/>
  <c r="H79" i="7"/>
  <c r="H80" i="7"/>
  <c r="H84" i="7"/>
  <c r="H85" i="7"/>
  <c r="H87" i="7"/>
  <c r="H88" i="7"/>
  <c r="H89" i="7"/>
  <c r="H11" i="7"/>
  <c r="E227" i="6" l="1"/>
  <c r="E228" i="6" s="1"/>
  <c r="D281" i="6"/>
  <c r="E280" i="6" s="1"/>
  <c r="G72" i="7"/>
  <c r="H72" i="7" s="1"/>
  <c r="G70" i="7"/>
  <c r="H70" i="7" s="1"/>
  <c r="G64" i="7"/>
  <c r="H64" i="7" s="1"/>
  <c r="E279" i="6" l="1"/>
  <c r="E281" i="6" s="1"/>
  <c r="F52" i="7"/>
  <c r="K32" i="7"/>
  <c r="L32" i="7" s="1"/>
  <c r="K56" i="7"/>
  <c r="F56" i="7"/>
  <c r="F55" i="7"/>
  <c r="K55" i="7"/>
  <c r="K31" i="7"/>
  <c r="L31" i="7" s="1"/>
  <c r="K69" i="7"/>
  <c r="L69" i="7" s="1"/>
  <c r="F75" i="7"/>
  <c r="L56" i="7" l="1"/>
  <c r="L55" i="7"/>
  <c r="K33" i="7"/>
  <c r="L33" i="7" s="1"/>
  <c r="K65" i="7"/>
  <c r="L65" i="7" s="1"/>
  <c r="K68" i="7"/>
  <c r="L68" i="7" s="1"/>
  <c r="K67" i="7"/>
  <c r="L67" i="7" s="1"/>
  <c r="K66" i="7"/>
  <c r="L66" i="7" s="1"/>
  <c r="K36" i="7"/>
  <c r="L36" i="7" s="1"/>
  <c r="K35" i="7"/>
  <c r="L35" i="7" s="1"/>
  <c r="K34" i="7"/>
  <c r="L34" i="7" s="1"/>
  <c r="K53" i="7"/>
  <c r="L53" i="7" s="1"/>
  <c r="K54" i="7"/>
  <c r="L54" i="7" s="1"/>
  <c r="F21" i="7"/>
  <c r="F20" i="7"/>
  <c r="F24" i="7"/>
  <c r="F19" i="7"/>
  <c r="F13" i="7"/>
  <c r="F73" i="7"/>
  <c r="K89" i="7" l="1"/>
  <c r="L89" i="7" s="1"/>
  <c r="K88" i="7"/>
  <c r="L88" i="7" s="1"/>
  <c r="K87" i="7"/>
  <c r="L87" i="7" s="1"/>
  <c r="K85" i="7"/>
  <c r="L85" i="7" s="1"/>
  <c r="K84" i="7"/>
  <c r="L84" i="7" s="1"/>
  <c r="K80" i="7"/>
  <c r="L80" i="7" s="1"/>
  <c r="K79" i="7"/>
  <c r="L79" i="7" s="1"/>
  <c r="K78" i="7"/>
  <c r="L78" i="7" s="1"/>
  <c r="K77" i="7"/>
  <c r="L77" i="7" s="1"/>
  <c r="K74" i="7"/>
  <c r="L74" i="7" s="1"/>
  <c r="K73" i="7"/>
  <c r="L73" i="7" s="1"/>
  <c r="K72" i="7"/>
  <c r="L72" i="7" s="1"/>
  <c r="K71" i="7"/>
  <c r="L71" i="7" s="1"/>
  <c r="K70" i="7"/>
  <c r="L70" i="7" s="1"/>
  <c r="K64" i="7"/>
  <c r="L64" i="7" s="1"/>
  <c r="K63" i="7"/>
  <c r="L63" i="7" s="1"/>
  <c r="K62" i="7"/>
  <c r="L62" i="7" s="1"/>
  <c r="K61" i="7"/>
  <c r="L61" i="7" s="1"/>
  <c r="K60" i="7"/>
  <c r="L60" i="7" s="1"/>
  <c r="K59" i="7"/>
  <c r="L59" i="7" s="1"/>
  <c r="K58" i="7"/>
  <c r="L58" i="7" s="1"/>
  <c r="K57" i="7"/>
  <c r="L57" i="7" s="1"/>
  <c r="K52" i="7"/>
  <c r="L52" i="7" s="1"/>
  <c r="K51" i="7"/>
  <c r="L51" i="7" s="1"/>
  <c r="K50" i="7"/>
  <c r="L50" i="7" s="1"/>
  <c r="K48" i="7"/>
  <c r="L48" i="7" s="1"/>
  <c r="K47" i="7"/>
  <c r="L47" i="7" s="1"/>
  <c r="K46" i="7"/>
  <c r="L46" i="7" s="1"/>
  <c r="K45" i="7"/>
  <c r="L45" i="7" s="1"/>
  <c r="K44" i="7"/>
  <c r="L44" i="7" s="1"/>
  <c r="K43" i="7"/>
  <c r="L43" i="7" s="1"/>
  <c r="K42" i="7"/>
  <c r="L42" i="7" s="1"/>
  <c r="K41" i="7"/>
  <c r="L41" i="7" s="1"/>
  <c r="K40" i="7"/>
  <c r="L40" i="7" s="1"/>
  <c r="K39" i="7"/>
  <c r="L39" i="7" s="1"/>
  <c r="K38" i="7"/>
  <c r="L38" i="7" s="1"/>
  <c r="K37" i="7"/>
  <c r="L37" i="7" s="1"/>
  <c r="K30" i="7"/>
  <c r="L30" i="7" s="1"/>
  <c r="K29" i="7"/>
  <c r="L29" i="7" s="1"/>
  <c r="K28" i="7"/>
  <c r="L28" i="7" s="1"/>
  <c r="K27" i="7"/>
  <c r="K26" i="7"/>
  <c r="K25" i="7"/>
  <c r="L25" i="7" s="1"/>
  <c r="K24" i="7"/>
  <c r="L24" i="7" s="1"/>
  <c r="K23" i="7"/>
  <c r="K22" i="7"/>
  <c r="K21" i="7"/>
  <c r="L21" i="7" s="1"/>
  <c r="K20" i="7"/>
  <c r="K19" i="7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L20" i="7" l="1"/>
  <c r="L23" i="7"/>
  <c r="L19" i="7"/>
  <c r="L22" i="7"/>
  <c r="L26" i="7"/>
  <c r="L27" i="7"/>
  <c r="L6" i="7" l="1"/>
  <c r="F356" i="6"/>
  <c r="G356" i="6" s="1"/>
  <c r="F357" i="6"/>
  <c r="F354" i="6"/>
  <c r="F355" i="6"/>
  <c r="F353" i="6"/>
  <c r="F352" i="6"/>
  <c r="F342" i="6"/>
  <c r="G342" i="6" s="1"/>
  <c r="F341" i="6"/>
  <c r="G341" i="6" s="1"/>
  <c r="F338" i="6"/>
  <c r="G338" i="6" s="1"/>
  <c r="D344" i="6" s="1"/>
  <c r="F328" i="6"/>
  <c r="G328" i="6" s="1"/>
  <c r="F327" i="6"/>
  <c r="G327" i="6" s="1"/>
  <c r="F326" i="6"/>
  <c r="G326" i="6" s="1"/>
  <c r="F314" i="6"/>
  <c r="G314" i="6" s="1"/>
  <c r="F313" i="6"/>
  <c r="G313" i="6" s="1"/>
  <c r="F312" i="6"/>
  <c r="G312" i="6" s="1"/>
  <c r="F302" i="6"/>
  <c r="G302" i="6" s="1"/>
  <c r="F301" i="6"/>
  <c r="G301" i="6" s="1"/>
  <c r="F300" i="6"/>
  <c r="G300" i="6" s="1"/>
  <c r="F288" i="6"/>
  <c r="D331" i="6" l="1"/>
  <c r="I82" i="7" s="1"/>
  <c r="J82" i="7" s="1"/>
  <c r="D318" i="6"/>
  <c r="G81" i="7" s="1"/>
  <c r="H81" i="7" s="1"/>
  <c r="D345" i="6"/>
  <c r="I83" i="7" s="1"/>
  <c r="J83" i="7" s="1"/>
  <c r="G343" i="6"/>
  <c r="G83" i="7"/>
  <c r="H83" i="7" s="1"/>
  <c r="G329" i="6"/>
  <c r="D330" i="6"/>
  <c r="G82" i="7" s="1"/>
  <c r="H82" i="7" s="1"/>
  <c r="D305" i="6"/>
  <c r="I76" i="7" s="1"/>
  <c r="J76" i="7" s="1"/>
  <c r="G303" i="6"/>
  <c r="D304" i="6"/>
  <c r="G76" i="7" s="1"/>
  <c r="H76" i="7" s="1"/>
  <c r="F290" i="6"/>
  <c r="G290" i="6" s="1"/>
  <c r="F289" i="6"/>
  <c r="G289" i="6" s="1"/>
  <c r="G288" i="6"/>
  <c r="D346" i="6" l="1"/>
  <c r="E345" i="6" s="1"/>
  <c r="D332" i="6"/>
  <c r="E331" i="6" s="1"/>
  <c r="D306" i="6"/>
  <c r="E305" i="6" s="1"/>
  <c r="D293" i="6"/>
  <c r="I75" i="7" s="1"/>
  <c r="J75" i="7" s="1"/>
  <c r="G291" i="6"/>
  <c r="D292" i="6"/>
  <c r="G75" i="7" s="1"/>
  <c r="H75" i="7" s="1"/>
  <c r="F200" i="6"/>
  <c r="F199" i="6"/>
  <c r="G42" i="6"/>
  <c r="F198" i="6" s="1"/>
  <c r="K83" i="7" l="1"/>
  <c r="L83" i="7" s="1"/>
  <c r="K82" i="7"/>
  <c r="L82" i="7" s="1"/>
  <c r="K76" i="7"/>
  <c r="L76" i="7" s="1"/>
  <c r="E344" i="6"/>
  <c r="E346" i="6" s="1"/>
  <c r="E330" i="6"/>
  <c r="E332" i="6" s="1"/>
  <c r="E304" i="6"/>
  <c r="E306" i="6" s="1"/>
  <c r="D294" i="6"/>
  <c r="E293" i="6" s="1"/>
  <c r="K75" i="7" l="1"/>
  <c r="L75" i="7" s="1"/>
  <c r="E292" i="6"/>
  <c r="E294" i="6" s="1"/>
  <c r="G198" i="6" l="1"/>
  <c r="F316" i="6" s="1"/>
  <c r="G316" i="6" s="1"/>
  <c r="G199" i="6"/>
  <c r="F315" i="6" l="1"/>
  <c r="G315" i="6" s="1"/>
  <c r="D202" i="6"/>
  <c r="G49" i="7" s="1"/>
  <c r="H49" i="7" s="1"/>
  <c r="D319" i="6" l="1"/>
  <c r="I81" i="7" s="1"/>
  <c r="J81" i="7" s="1"/>
  <c r="G317" i="6"/>
  <c r="D320" i="6" l="1"/>
  <c r="E318" i="6" s="1"/>
  <c r="K81" i="7" l="1"/>
  <c r="L81" i="7" s="1"/>
  <c r="E319" i="6"/>
  <c r="E320" i="6" s="1"/>
  <c r="G200" i="6" l="1"/>
  <c r="G201" i="6" s="1"/>
  <c r="D203" i="6" l="1"/>
  <c r="I49" i="7" s="1"/>
  <c r="J49" i="7" s="1"/>
  <c r="K49" i="7" s="1"/>
  <c r="L49" i="7" s="1"/>
  <c r="D204" i="6" l="1"/>
  <c r="E203" i="6" s="1"/>
  <c r="E202" i="6" l="1"/>
  <c r="E204" i="6" s="1"/>
  <c r="G355" i="6" l="1"/>
  <c r="G354" i="6"/>
  <c r="G353" i="6"/>
  <c r="G357" i="6"/>
  <c r="D360" i="6" s="1"/>
  <c r="I90" i="7" s="1"/>
  <c r="J90" i="7" s="1"/>
  <c r="G352" i="6"/>
  <c r="D359" i="6" l="1"/>
  <c r="G90" i="7" s="1"/>
  <c r="H90" i="7" s="1"/>
  <c r="G358" i="6"/>
  <c r="D361" i="6" l="1"/>
  <c r="E360" i="6" s="1"/>
  <c r="K90" i="7" l="1"/>
  <c r="L90" i="7" s="1"/>
  <c r="E359" i="6"/>
  <c r="E361" i="6" s="1"/>
  <c r="L10" i="7" l="1"/>
  <c r="L94" i="7" s="1"/>
  <c r="M9" i="7" l="1"/>
  <c r="M8" i="7"/>
  <c r="M7" i="7"/>
  <c r="M86" i="7"/>
  <c r="M32" i="7"/>
  <c r="M55" i="7"/>
  <c r="M56" i="7"/>
  <c r="M69" i="7"/>
  <c r="M31" i="7"/>
  <c r="M65" i="7"/>
  <c r="M33" i="7"/>
  <c r="M66" i="7"/>
  <c r="M67" i="7"/>
  <c r="M68" i="7"/>
  <c r="M36" i="7"/>
  <c r="M35" i="7"/>
  <c r="M34" i="7"/>
  <c r="M54" i="7"/>
  <c r="M53" i="7"/>
  <c r="M20" i="7"/>
  <c r="M17" i="7"/>
  <c r="M43" i="7"/>
  <c r="M88" i="7"/>
  <c r="M58" i="7"/>
  <c r="M18" i="7"/>
  <c r="M41" i="7"/>
  <c r="M25" i="7"/>
  <c r="M62" i="7"/>
  <c r="M42" i="7"/>
  <c r="M47" i="7"/>
  <c r="M21" i="7"/>
  <c r="M14" i="7"/>
  <c r="M22" i="7"/>
  <c r="M61" i="7"/>
  <c r="M46" i="7"/>
  <c r="M27" i="7"/>
  <c r="M74" i="7"/>
  <c r="M87" i="7"/>
  <c r="M30" i="7"/>
  <c r="M12" i="7"/>
  <c r="M13" i="7"/>
  <c r="M52" i="7"/>
  <c r="M24" i="7"/>
  <c r="M79" i="7"/>
  <c r="M50" i="7"/>
  <c r="M37" i="7"/>
  <c r="M51" i="7"/>
  <c r="M60" i="7"/>
  <c r="M16" i="7"/>
  <c r="M26" i="7"/>
  <c r="M63" i="7"/>
  <c r="M59" i="7"/>
  <c r="M44" i="7"/>
  <c r="M89" i="7"/>
  <c r="M64" i="7"/>
  <c r="M15" i="7"/>
  <c r="M70" i="7"/>
  <c r="M80" i="7"/>
  <c r="M19" i="7"/>
  <c r="M28" i="7"/>
  <c r="M73" i="7"/>
  <c r="M45" i="7"/>
  <c r="M84" i="7"/>
  <c r="M49" i="7"/>
  <c r="M23" i="7"/>
  <c r="M38" i="7"/>
  <c r="M85" i="7"/>
  <c r="M48" i="7"/>
  <c r="M29" i="7"/>
  <c r="M77" i="7"/>
  <c r="M57" i="7"/>
  <c r="M39" i="7"/>
  <c r="M78" i="7"/>
  <c r="M40" i="7"/>
  <c r="M71" i="7"/>
  <c r="M72" i="7"/>
  <c r="M11" i="7"/>
  <c r="M83" i="7"/>
  <c r="M82" i="7"/>
  <c r="M76" i="7"/>
  <c r="M75" i="7"/>
  <c r="M81" i="7"/>
  <c r="M90" i="7"/>
  <c r="M6" i="7" l="1"/>
  <c r="M94" i="7"/>
  <c r="M10" i="7"/>
</calcChain>
</file>

<file path=xl/sharedStrings.xml><?xml version="1.0" encoding="utf-8"?>
<sst xmlns="http://schemas.openxmlformats.org/spreadsheetml/2006/main" count="848" uniqueCount="274">
  <si>
    <t>m</t>
  </si>
  <si>
    <t>un</t>
  </si>
  <si>
    <t>SERVIÇOS INICIAIS</t>
  </si>
  <si>
    <t>ITEM</t>
  </si>
  <si>
    <t>DISCRIMINAÇÃO</t>
  </si>
  <si>
    <t>MATERIAL</t>
  </si>
  <si>
    <t>MÃO-DE-OBRA</t>
  </si>
  <si>
    <t>CÓD.</t>
  </si>
  <si>
    <t>TOTAL</t>
  </si>
  <si>
    <t>PREÇO TOTAL COM BDI</t>
  </si>
  <si>
    <t>% ITEM</t>
  </si>
  <si>
    <t>TOTAL DA OBRA COM BDI</t>
  </si>
  <si>
    <t>Proprietário</t>
  </si>
  <si>
    <t>Fonte:</t>
  </si>
  <si>
    <t>1.2</t>
  </si>
  <si>
    <t>74209/001</t>
  </si>
  <si>
    <t>Item</t>
  </si>
  <si>
    <t>composição</t>
  </si>
  <si>
    <t>Anotação de Responsabilidade Técnica (ART) de execução da obra</t>
  </si>
  <si>
    <t>CREA</t>
  </si>
  <si>
    <t>mercado</t>
  </si>
  <si>
    <t>m²</t>
  </si>
  <si>
    <t>Caixa PVC 4x2" - fornecimento e instalação</t>
  </si>
  <si>
    <t>1.3</t>
  </si>
  <si>
    <t>unidade</t>
  </si>
  <si>
    <t>preço unit</t>
  </si>
  <si>
    <t>h</t>
  </si>
  <si>
    <t>Eletricista com encargos complementares</t>
  </si>
  <si>
    <t>Pedreiro com encargos complementares</t>
  </si>
  <si>
    <t>Servente com encargos complementares</t>
  </si>
  <si>
    <t>quant.</t>
  </si>
  <si>
    <t>custo total</t>
  </si>
  <si>
    <t>MATERIAL:</t>
  </si>
  <si>
    <t>MAO DE OBRA:</t>
  </si>
  <si>
    <t>TOTAL COMPOSIÇÃO:</t>
  </si>
  <si>
    <t>Auxiliar de eletricista com encargos complementares</t>
  </si>
  <si>
    <t>74130/005</t>
  </si>
  <si>
    <t>Disjuntor tripolar termomagnético 63A</t>
  </si>
  <si>
    <t>Vergalhão galvanizado rosca total 1/4" (media 1,00 m)</t>
  </si>
  <si>
    <t>Arruela 1/4"</t>
  </si>
  <si>
    <t>Porca sextavada 1/4"</t>
  </si>
  <si>
    <t>Vergalhão galvanizado rosca total 1/4" (media 1,00 m) - fornecimento e instalação</t>
  </si>
  <si>
    <t>1.1</t>
  </si>
  <si>
    <t>Vergalhão galvanizado rosca total 1/4" (1,00 m), inclusive bucha, porca e aruela - fornecimento e instalação</t>
  </si>
  <si>
    <t>Perfilado 38x38 mm, inclusive suportes, tampas e conexões - fornecimento e instalação</t>
  </si>
  <si>
    <t>Disjuntor tripolar termomagnético 70A</t>
  </si>
  <si>
    <r>
      <rPr>
        <sz val="10"/>
        <rFont val="Arial"/>
        <family val="2"/>
      </rPr>
      <t>CLAUDIO FERRONATO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Eng° Eletricista
CREA/SC – 29.128-1</t>
    </r>
  </si>
  <si>
    <t>Caixa PVC 4x4" - fornecimento e instalação</t>
  </si>
  <si>
    <t>Arruela de pressão galvanizada 1/4"</t>
  </si>
  <si>
    <t>Arruela lisa galvanizada 1/4"</t>
  </si>
  <si>
    <t>Arruela lisa galvanizada 3/8"</t>
  </si>
  <si>
    <t>Bucha de nylon S8</t>
  </si>
  <si>
    <t>Parafuso galvanizado cabeça sextavada 1/4"x1.3/4"</t>
  </si>
  <si>
    <t>Parafuso galvanizado cabeça sextavada 3/8"x2.1/2"</t>
  </si>
  <si>
    <t>Parafuso galvanizado cabeça lentilha 1/4"x5/8"</t>
  </si>
  <si>
    <t>Porca sextavada galvanizada 1/4"</t>
  </si>
  <si>
    <t>Porca sextavada galvanizada 3/8"</t>
  </si>
  <si>
    <t>Tampa ferro fundido 90x70mm</t>
  </si>
  <si>
    <t>Rele fotoelétrico</t>
  </si>
  <si>
    <t>Disjuntor tripolar termomagnético 125A</t>
  </si>
  <si>
    <t>Disjuntor unipolar termomagnético 16A</t>
  </si>
  <si>
    <t>Disjuntor unipolar termomagnético 25A</t>
  </si>
  <si>
    <t>Disjuntor unipolar termomagnético 32A</t>
  </si>
  <si>
    <t>Disjuntor unipolar termomagnético 40A</t>
  </si>
  <si>
    <t>Dispositivo de proteção contra surto 275V 40KA</t>
  </si>
  <si>
    <t>Dispositivo de proteção contra surto 275V 20KA</t>
  </si>
  <si>
    <t>Eletrocalha 100x100, inclusive suportes, talas, tampas e conexões - fornecimento e instalação</t>
  </si>
  <si>
    <t>Cabeçote de alumínio 2"</t>
  </si>
  <si>
    <t>Luminária LED TD 51 2x18W completa - fornecimento e instalação</t>
  </si>
  <si>
    <t>Quadro medição polifásica eletrônica especial MEE</t>
  </si>
  <si>
    <t>Haste de aterramento cobreada 5/8"x2400mm com conector</t>
  </si>
  <si>
    <t>Fita de advertência</t>
  </si>
  <si>
    <t>Cabo cobre nu 16mm²</t>
  </si>
  <si>
    <t>Cabo cobre nu 70mm²</t>
  </si>
  <si>
    <t>Eletroduto PEAD 2"</t>
  </si>
  <si>
    <t>Abraçadeira para poste de concreto</t>
  </si>
  <si>
    <t>Tubo de inspeção para aterramento</t>
  </si>
  <si>
    <t>Quadro distrib. chapa pintada - embutir Barr. trif., disj. Geral compacto 100A 15 disjuntores</t>
  </si>
  <si>
    <t>Quadro distrib. chapa pintada - embutir Barr. trif., disj. Geral compacto 100A 24 disjuntores</t>
  </si>
  <si>
    <t>Quadro distrib. chapa pintada - embutir Barr. trif., disj. Geral 150A 24 disjuntores</t>
  </si>
  <si>
    <t>Quadro distrib. chapa pintada - embutir Barr. trif., disj. Geral 225A 50 disjuntores</t>
  </si>
  <si>
    <t>Quadro distrib. chapa pintada - embutir 12 disjuntores</t>
  </si>
  <si>
    <t>CLAUDIO FERRONATO</t>
  </si>
  <si>
    <t>Eng.º Eletricista</t>
  </si>
  <si>
    <t>BDI =</t>
  </si>
  <si>
    <t>CENTRO INTEGRADO DE ESPORTES LUDOVICO J. TOZZO
CORDILHEIRA ALTA -SC
ORÇAMENTO ANALÍTICO</t>
  </si>
  <si>
    <t>Engenheiro Eletricista com encargos complementares - 40 horas/mês - 2 meses</t>
  </si>
  <si>
    <t>Placa de obra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</si>
  <si>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</si>
  <si>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INSTALAÇÕES ELÉTRICAS E ILUMINAÇÃO</t>
  </si>
  <si>
    <t>2.1</t>
  </si>
  <si>
    <t>Cabo unipolar isolação PVC-450/750V 2,5 mm2</t>
  </si>
  <si>
    <t>Cabo unipolar isolação PVC-450/750V 4,0 mm2</t>
  </si>
  <si>
    <t>Cabo unipolar isolação PVC-450/750V 6,0 mm2</t>
  </si>
  <si>
    <t>Cabo unipolar isolação PVC-450/750V 10,0 mm2</t>
  </si>
  <si>
    <t>Cabo unipolar isolação PVC-450/750V 16,0 mm2</t>
  </si>
  <si>
    <t>Cabo unipolar isolação PVC-450/750V 25,0 mm2</t>
  </si>
  <si>
    <t>Cabo unipolar isolação PVC-450/750V 35,0 mm2</t>
  </si>
  <si>
    <t>Cabo unipolar isolação PVC-450/750V 50,0 mm2</t>
  </si>
  <si>
    <t>Cabo unipolar isolação PVC-450/750V 70,0 mm2</t>
  </si>
  <si>
    <t>Disjuntor bipolar DR (fase/neutro - In 30 mA) DIN 16A</t>
  </si>
  <si>
    <t>Disjuntor bipolar DR (fase/neutro - In 30 mA) DIN 25A</t>
  </si>
  <si>
    <t>Disjuntor bipolar DR (fase/neutro - In 30 mA) DIN 32A</t>
  </si>
  <si>
    <t>74130/006</t>
  </si>
  <si>
    <t>Eletroduto ferro galvanizado 2"</t>
  </si>
  <si>
    <t>Eletroduto PVC rígido 3/4"</t>
  </si>
  <si>
    <t>Interruptor 1 tecla simples com placa</t>
  </si>
  <si>
    <t>Interruptor 1 tecla paralela com placa</t>
  </si>
  <si>
    <t>Interruptor 2 teclas simples com placa</t>
  </si>
  <si>
    <t>Interruptor 2 teclas paralelas com placa</t>
  </si>
  <si>
    <t>Interruptor 3 teclas simples com placa</t>
  </si>
  <si>
    <t>Tomada hexagonal 20A com placa</t>
  </si>
  <si>
    <t>Tomada redonda 3P (chato) com placa</t>
  </si>
  <si>
    <t>74131/004</t>
  </si>
  <si>
    <t>74131/005</t>
  </si>
  <si>
    <t>74131/008</t>
  </si>
  <si>
    <t>Silicone (tubo) 280g</t>
  </si>
  <si>
    <t>Refletor LED 50 W</t>
  </si>
  <si>
    <t>Refletor led 150 W com sensor</t>
  </si>
  <si>
    <t>Refletor LED 150 W com sensor</t>
  </si>
  <si>
    <t>Insumos - SINAPI e MERCADO</t>
  </si>
  <si>
    <t>Vergalhão (barra roscada) galvanizado rosca total 1/4" 1,00 m</t>
  </si>
  <si>
    <t>Eletrocalha galvanizada 100x100 mm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</si>
  <si>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</si>
  <si>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</si>
  <si>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</si>
  <si>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</si>
  <si>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</si>
  <si>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</si>
  <si>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</si>
  <si>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</si>
  <si>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</si>
  <si>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</si>
  <si>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</si>
  <si>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</si>
  <si>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</si>
  <si>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</si>
  <si>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</si>
  <si>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</si>
  <si>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</si>
  <si>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</si>
  <si>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</si>
  <si>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</si>
  <si>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</si>
  <si>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</si>
  <si>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</si>
  <si>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</si>
  <si>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</si>
  <si>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</si>
  <si>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</si>
  <si>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</si>
  <si>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</si>
  <si>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</si>
  <si>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</si>
  <si>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</si>
  <si>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</si>
  <si>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</si>
  <si>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</si>
  <si>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</si>
  <si>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</si>
  <si>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</si>
  <si>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</si>
  <si>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</si>
  <si>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</si>
  <si>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</si>
  <si>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</si>
  <si>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</si>
  <si>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</si>
  <si>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</si>
  <si>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</si>
  <si>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</si>
  <si>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</si>
  <si>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</si>
  <si>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</si>
  <si>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</si>
  <si>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</si>
  <si>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</si>
  <si>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</si>
  <si>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</si>
  <si>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</si>
  <si>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</si>
  <si>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</si>
  <si>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</si>
  <si>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</si>
  <si>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</si>
  <si>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</si>
  <si>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</si>
  <si>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QUANT.</t>
  </si>
  <si>
    <t>Perfilado perfurado simples 38x38mm chapa 24</t>
  </si>
  <si>
    <t>Quadro distrib. chapa pintada - embutir 12 disjuntores - fornecimento e instalação</t>
  </si>
  <si>
    <t>Quadro de distribuição sem barramento, com porta, de embutir, em chapa de aço galvanizado, para 12 disjuntores Nema</t>
  </si>
  <si>
    <t>Quadro distrib. chapa pintada embutir 12 disjuntores</t>
  </si>
  <si>
    <t>Quadro medição polifásica eletrônica especial MEE - fornecimento e instalação</t>
  </si>
  <si>
    <t>Areia grossa</t>
  </si>
  <si>
    <t>Cimento Portland CPII-32</t>
  </si>
  <si>
    <t>Refletor LED 50W - fornecimento e instalação</t>
  </si>
  <si>
    <t>Refletor LED 150W - fornecimento e instalação</t>
  </si>
  <si>
    <t>Refletor LED 150W</t>
  </si>
  <si>
    <t>Refletor LED 50W</t>
  </si>
  <si>
    <t>REF</t>
  </si>
  <si>
    <t>UN</t>
  </si>
  <si>
    <t>2.70</t>
  </si>
  <si>
    <t>2.71</t>
  </si>
  <si>
    <t>PREÇO UNITÁRIO COM BDI</t>
  </si>
  <si>
    <t>Eletroduto PVC rígido 1.1/2"</t>
  </si>
  <si>
    <t>Eletroduto PVC rígido 1"</t>
  </si>
  <si>
    <t>Luva em PVC rígido, de 3/4", para eletroduto</t>
  </si>
  <si>
    <t>Luva em PVC rígido, de 1", para eletroduto</t>
  </si>
  <si>
    <t>Luva em PVC rígido, de 1.1/2", para eletroduto</t>
  </si>
  <si>
    <t>Luva em aço galvanizado, de 2", para eletroduto</t>
  </si>
  <si>
    <t xml:space="preserve">Curva 90º PVC 3/4" roscável para eletroduto </t>
  </si>
  <si>
    <t xml:space="preserve">Curva 90º PVC 1" roscável para eletroduto </t>
  </si>
  <si>
    <t xml:space="preserve">Curva 90º PVC 1.1/2" roscável para eletroduto </t>
  </si>
  <si>
    <t xml:space="preserve">Curva 90º ferro galv. 2" para eletroduto </t>
  </si>
  <si>
    <t xml:space="preserve">Mureta em alvenaria 1,20x2,00 m rebocada </t>
  </si>
  <si>
    <t>Escavação de vala</t>
  </si>
  <si>
    <t>m³</t>
  </si>
  <si>
    <t>Reaterro de vala</t>
  </si>
  <si>
    <t>Conector tipo cunha</t>
  </si>
  <si>
    <t>material sem BDI</t>
  </si>
  <si>
    <t>M.O sem BDI</t>
  </si>
  <si>
    <t>SINAPI agosto/2019 desonerado - composições</t>
  </si>
  <si>
    <t>SINAPI agosto/2019 desonerado - insumos</t>
  </si>
  <si>
    <t>mercado + SINAPI = valor mercado (material) e ref. SINAPI (insumos e mão de obra)</t>
  </si>
  <si>
    <t>kg</t>
  </si>
  <si>
    <t>73953/4</t>
  </si>
  <si>
    <t>Alvenaria de vedação de blocos vazados de concreto de 19x19x39cm (espessura 19cm) de paredes com área líquida menor que 6m² sem vãos e argamassa de assentamento com preparo manual - MATERIAIS</t>
  </si>
  <si>
    <t>Alvenaria de vedação de blocos vazados de concreto de 19x19x39cm (espessura 19cm) de paredes com área líquida menor que 6m² sem vãos e argamassa de assentamento com preparo manual - MÃO DE OBRA</t>
  </si>
  <si>
    <t>Chapisco aplicado em alvenaria (sem presença de vãos) e estruturas de concreto de fachada, com colher de pedreiro.  Argamassa traço 1:3 com preparo manual. MATERIAIS</t>
  </si>
  <si>
    <t>Chapisco aplicado em alvenaria (sem presença de vãos) e estruturas de concreto de fachada, com colher de pedreiro.  Argamassa traço 1:3 com preparo manual. MÃO DE OBRA</t>
  </si>
  <si>
    <t>Massa única, para recebimento de pintura, em argamassa traço 1:2:8, preparo manual, aplicada manualmente em faces internas de paredes, espessura de 20mm, com execução de taliscas. MATERIAIS</t>
  </si>
  <si>
    <t>Massa única, para recebimento de pintura, em argamassa traço 1:2:8, preparo manual, aplicada manualmente em faces internas de paredes, espessura de 20mm, com execução de taliscas. MÃO DE OBRA</t>
  </si>
  <si>
    <t>Aplicação manual de pintura com tinta látex acrílica em teto, duas demãos. MATERIAIS</t>
  </si>
  <si>
    <t>"um</t>
  </si>
  <si>
    <t>Aplicação manual de pintura com tinta látex acrílica em teto, duas demãos. MÃO DE OBRA</t>
  </si>
  <si>
    <t>Concreto envelope 5,00x0,30x0,30m</t>
  </si>
  <si>
    <t>2.21</t>
  </si>
  <si>
    <t>2.35</t>
  </si>
  <si>
    <t>2.36</t>
  </si>
  <si>
    <t>2.37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</si>
  <si>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</si>
  <si>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</si>
  <si>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</si>
  <si>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</si>
  <si>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</si>
  <si>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</si>
  <si>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</si>
  <si>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</si>
  <si>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</si>
  <si>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outubro/2019</t>
  </si>
  <si>
    <t>Rele fotoelétrico interno e externo bivolt 1000 w, de conector, sem base</t>
  </si>
  <si>
    <t>Base para rele com suporte metálico</t>
  </si>
  <si>
    <t>Assentamento de tampa de ferro fundido</t>
  </si>
  <si>
    <t>Chapa de madeira compensada resinada para forma de concreto, de *2,2 x 1,1 m, e = 17 mm</t>
  </si>
  <si>
    <t>Desmoldante protetor para formas de madeira, de base oleosa emulsionada em agua</t>
  </si>
  <si>
    <t>l</t>
  </si>
  <si>
    <t>Sarrafo de madeira nao aparelhada *2,5 x 7,5* cm (1 x 3 ") pinus, mista ou equivalente da regiao</t>
  </si>
  <si>
    <t xml:space="preserve"> m</t>
  </si>
  <si>
    <t>Prego de aco polido com cabeca 15 x 15 (1 1/4 x 13)</t>
  </si>
  <si>
    <t>Kg</t>
  </si>
  <si>
    <t>Argamassa traço 1:4 (em volume de cimento e areia grossa úmida) para chapisco convencional, preparo mecânico com betoneira 400 l.</t>
  </si>
  <si>
    <t>Argamassa traço 1:3 (em volume de cimento e areia média úmida), preparo mecânico com betoneira 400 l.</t>
  </si>
  <si>
    <t>Vibrador de imersão, diâmetro de ponteira 45mm, chp diurno motor elétrico trifásico p otência de 2 cv</t>
  </si>
  <si>
    <t>Chp</t>
  </si>
  <si>
    <t>Vibrador de imersão, diâmetro de ponteira 45mm, motor elétrico trifásico potência de 2 cv, chi diurno</t>
  </si>
  <si>
    <t>Chi</t>
  </si>
  <si>
    <t>Serra circular de bancada com motor elétrico potência de 5hp, com coifa pa ra disco 10" - chp diurno</t>
  </si>
  <si>
    <t>Lastro com preparo de fundo, largura maior ou igual a 1,5 m, com camada de brita, lançamento mecanizado, em local com nível baixo de interferência.</t>
  </si>
  <si>
    <t>Ajudante de carpinteiro com encargos complementares</t>
  </si>
  <si>
    <t>Carpinteiro de esquadria com encargos complementares</t>
  </si>
  <si>
    <t>Ref:  SINAPI 08/2019 - DESONERADO
mercado 08/2019</t>
  </si>
  <si>
    <t>Tijolo cerâmico maciço 5 x 10 x 20 cm</t>
  </si>
  <si>
    <t>Aço CA-50, 10,0 mm, dobrado e cortado</t>
  </si>
  <si>
    <t>Caixa enterrada elétrica retangular, em alvenaria com tijolos cerâmicos maciços, fundo com brita, dimensões internas: 1,15x0,95x0,883 m, com tampa em concreto armado e=5cm e tampão de ferro fundido 90x70cm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</si>
</sst>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mmmm/yyyy"/>
    <numFmt numFmtId="167" formatCode="0.000%"/>
    <numFmt numFmtId="168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9" fontId="4" fillId="0" borderId="0" applyFont="0" applyFill="0" applyBorder="0" applyAlignment="0" applyProtection="0"/>
  </cellStyleXfs>
  <cellXfs count="242">
    <xf numFmtId="0" fontId="0" fillId="0" borderId="0" xfId="0"/>
    <xf numFmtId="44" fontId="3" fillId="0" borderId="1" xfId="3" applyFont="1" applyFill="1" applyBorder="1" applyAlignment="1"/>
    <xf numFmtId="0" fontId="3" fillId="0" borderId="1" xfId="0" applyFont="1" applyFill="1" applyBorder="1" applyAlignment="1">
      <alignment horizontal="center"/>
    </xf>
    <xf numFmtId="44" fontId="3" fillId="0" borderId="1" xfId="3" applyFont="1" applyFill="1" applyBorder="1" applyAlignment="1">
      <alignment wrapText="1"/>
    </xf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164" fontId="3" fillId="0" borderId="1" xfId="1" applyFont="1" applyFill="1" applyBorder="1" applyAlignment="1">
      <alignment horizontal="right"/>
    </xf>
    <xf numFmtId="0" fontId="3" fillId="0" borderId="0" xfId="0" applyFont="1" applyFill="1" applyBorder="1"/>
    <xf numFmtId="164" fontId="3" fillId="0" borderId="0" xfId="1" applyFont="1" applyFill="1" applyBorder="1"/>
    <xf numFmtId="0" fontId="3" fillId="0" borderId="0" xfId="0" applyFont="1" applyFill="1" applyAlignment="1">
      <alignment horizontal="center"/>
    </xf>
    <xf numFmtId="164" fontId="3" fillId="0" borderId="0" xfId="1" applyFont="1" applyFill="1" applyAlignment="1">
      <alignment wrapText="1"/>
    </xf>
    <xf numFmtId="44" fontId="3" fillId="0" borderId="11" xfId="3" applyFont="1" applyFill="1" applyBorder="1" applyAlignment="1">
      <alignment wrapText="1"/>
    </xf>
    <xf numFmtId="44" fontId="3" fillId="0" borderId="0" xfId="3" applyFont="1" applyFill="1" applyBorder="1" applyAlignment="1">
      <alignment wrapText="1"/>
    </xf>
    <xf numFmtId="44" fontId="3" fillId="0" borderId="0" xfId="3" applyFont="1" applyFill="1" applyAlignment="1"/>
    <xf numFmtId="1" fontId="5" fillId="2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2" borderId="4" xfId="0" applyFont="1" applyFill="1" applyBorder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left" vertical="center" wrapText="1"/>
    </xf>
    <xf numFmtId="164" fontId="3" fillId="0" borderId="11" xfId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0" xfId="1" applyFont="1" applyFill="1" applyAlignment="1">
      <alignment horizontal="right"/>
    </xf>
    <xf numFmtId="44" fontId="5" fillId="2" borderId="1" xfId="3" applyFont="1" applyFill="1" applyBorder="1" applyAlignment="1">
      <alignment horizontal="center"/>
    </xf>
    <xf numFmtId="164" fontId="7" fillId="2" borderId="1" xfId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44" fontId="7" fillId="0" borderId="1" xfId="3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9" xfId="0" applyFont="1" applyFill="1" applyBorder="1" applyAlignment="1"/>
    <xf numFmtId="0" fontId="5" fillId="0" borderId="4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164" fontId="3" fillId="0" borderId="0" xfId="1" applyFont="1" applyFill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0" xfId="0" applyNumberFormat="1" applyFont="1" applyFill="1" applyBorder="1"/>
    <xf numFmtId="164" fontId="7" fillId="0" borderId="1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5" fillId="2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2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9" fillId="0" borderId="36" xfId="0" applyFont="1" applyFill="1" applyBorder="1" applyAlignment="1">
      <alignment horizontal="left" wrapText="1"/>
    </xf>
    <xf numFmtId="0" fontId="9" fillId="0" borderId="36" xfId="0" applyFont="1" applyFill="1" applyBorder="1" applyAlignment="1">
      <alignment horizontal="left" vertical="center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/>
    <xf numFmtId="164" fontId="3" fillId="0" borderId="0" xfId="1" applyFont="1" applyFill="1" applyBorder="1" applyAlignment="1"/>
    <xf numFmtId="10" fontId="3" fillId="0" borderId="8" xfId="2" applyNumberFormat="1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4" fontId="14" fillId="0" borderId="0" xfId="1" applyFont="1" applyFill="1" applyBorder="1" applyAlignment="1">
      <alignment horizontal="right"/>
    </xf>
    <xf numFmtId="4" fontId="14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 applyAlignment="1">
      <alignment horizontal="right"/>
    </xf>
    <xf numFmtId="4" fontId="13" fillId="0" borderId="0" xfId="3" applyNumberFormat="1" applyFont="1" applyFill="1" applyBorder="1" applyAlignment="1">
      <alignment horizontal="right" wrapText="1"/>
    </xf>
    <xf numFmtId="0" fontId="13" fillId="0" borderId="0" xfId="0" applyFont="1" applyFill="1" applyBorder="1"/>
    <xf numFmtId="0" fontId="13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4" fontId="13" fillId="0" borderId="0" xfId="2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>
      <alignment vertical="center"/>
    </xf>
    <xf numFmtId="4" fontId="13" fillId="0" borderId="0" xfId="1" applyNumberFormat="1" applyFont="1" applyFill="1" applyBorder="1" applyAlignment="1">
      <alignment vertical="center"/>
    </xf>
    <xf numFmtId="0" fontId="14" fillId="0" borderId="15" xfId="0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right"/>
    </xf>
    <xf numFmtId="4" fontId="14" fillId="0" borderId="0" xfId="1" applyNumberFormat="1" applyFont="1" applyFill="1" applyBorder="1" applyAlignment="1">
      <alignment horizontal="right" wrapText="1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164" fontId="14" fillId="0" borderId="0" xfId="1" applyFont="1" applyFill="1" applyBorder="1" applyAlignment="1">
      <alignment horizontal="left"/>
    </xf>
    <xf numFmtId="4" fontId="14" fillId="0" borderId="12" xfId="3" applyNumberFormat="1" applyFont="1" applyFill="1" applyBorder="1" applyAlignment="1">
      <alignment horizontal="right"/>
    </xf>
    <xf numFmtId="4" fontId="14" fillId="0" borderId="12" xfId="1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center"/>
    </xf>
    <xf numFmtId="164" fontId="14" fillId="0" borderId="12" xfId="1" applyFont="1" applyFill="1" applyBorder="1" applyAlignment="1">
      <alignment horizontal="left"/>
    </xf>
    <xf numFmtId="164" fontId="14" fillId="0" borderId="12" xfId="1" applyFont="1" applyFill="1" applyBorder="1" applyAlignment="1">
      <alignment horizontal="right"/>
    </xf>
    <xf numFmtId="0" fontId="14" fillId="0" borderId="9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/>
    </xf>
    <xf numFmtId="164" fontId="14" fillId="0" borderId="1" xfId="1" applyFont="1" applyFill="1" applyBorder="1" applyAlignment="1">
      <alignment horizontal="left"/>
    </xf>
    <xf numFmtId="0" fontId="14" fillId="0" borderId="9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4" fontId="13" fillId="0" borderId="0" xfId="1" applyNumberFormat="1" applyFont="1" applyFill="1" applyBorder="1" applyAlignment="1">
      <alignment horizontal="right" vertical="center"/>
    </xf>
    <xf numFmtId="44" fontId="13" fillId="0" borderId="10" xfId="3" applyFont="1" applyFill="1" applyBorder="1" applyAlignment="1">
      <alignment vertical="center" wrapText="1"/>
    </xf>
    <xf numFmtId="44" fontId="3" fillId="0" borderId="24" xfId="3" applyFont="1" applyFill="1" applyBorder="1" applyAlignment="1">
      <alignment wrapText="1"/>
    </xf>
    <xf numFmtId="0" fontId="14" fillId="0" borderId="0" xfId="0" quotePrefix="1" applyFont="1" applyFill="1" applyBorder="1" applyAlignment="1">
      <alignment horizontal="left"/>
    </xf>
    <xf numFmtId="10" fontId="13" fillId="0" borderId="10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left" wrapText="1"/>
    </xf>
    <xf numFmtId="164" fontId="3" fillId="0" borderId="24" xfId="1" applyFont="1" applyFill="1" applyBorder="1" applyAlignment="1">
      <alignment horizontal="right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164" fontId="13" fillId="0" borderId="11" xfId="1" applyFont="1" applyFill="1" applyBorder="1" applyAlignment="1">
      <alignment horizontal="left" vertical="center"/>
    </xf>
    <xf numFmtId="4" fontId="13" fillId="0" borderId="11" xfId="3" applyNumberFormat="1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16" xfId="0" applyFont="1" applyFill="1" applyBorder="1" applyAlignment="1">
      <alignment vertical="center"/>
    </xf>
    <xf numFmtId="0" fontId="14" fillId="0" borderId="16" xfId="0" applyFont="1" applyFill="1" applyBorder="1"/>
    <xf numFmtId="0" fontId="14" fillId="0" borderId="18" xfId="0" applyFont="1" applyFill="1" applyBorder="1"/>
    <xf numFmtId="0" fontId="3" fillId="0" borderId="0" xfId="0" applyFont="1" applyFill="1" applyBorder="1" applyAlignment="1"/>
    <xf numFmtId="1" fontId="5" fillId="2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4" fontId="5" fillId="2" borderId="1" xfId="3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vertical="center"/>
    </xf>
    <xf numFmtId="167" fontId="5" fillId="2" borderId="5" xfId="2" applyNumberFormat="1" applyFont="1" applyFill="1" applyBorder="1" applyAlignment="1">
      <alignment horizontal="right"/>
    </xf>
    <xf numFmtId="167" fontId="3" fillId="0" borderId="5" xfId="2" applyNumberFormat="1" applyFont="1" applyFill="1" applyBorder="1" applyAlignment="1">
      <alignment horizontal="right"/>
    </xf>
    <xf numFmtId="167" fontId="3" fillId="0" borderId="40" xfId="2" applyNumberFormat="1" applyFont="1" applyFill="1" applyBorder="1" applyAlignment="1">
      <alignment horizontal="right"/>
    </xf>
    <xf numFmtId="0" fontId="9" fillId="0" borderId="4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justify" vertical="center" wrapText="1"/>
    </xf>
    <xf numFmtId="0" fontId="10" fillId="0" borderId="31" xfId="0" applyFont="1" applyFill="1" applyBorder="1" applyAlignment="1">
      <alignment vertic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/>
    </xf>
    <xf numFmtId="44" fontId="10" fillId="0" borderId="1" xfId="3" applyFont="1" applyFill="1" applyBorder="1"/>
    <xf numFmtId="0" fontId="10" fillId="0" borderId="1" xfId="0" applyFont="1" applyFill="1" applyBorder="1" applyAlignment="1">
      <alignment horizontal="center" vertical="center" wrapText="1"/>
    </xf>
    <xf numFmtId="44" fontId="10" fillId="0" borderId="1" xfId="3" applyFont="1" applyFill="1" applyBorder="1" applyAlignment="1">
      <alignment horizontal="center" vertical="center"/>
    </xf>
    <xf numFmtId="0" fontId="10" fillId="0" borderId="28" xfId="0" applyFont="1" applyFill="1" applyBorder="1"/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wrapText="1"/>
    </xf>
    <xf numFmtId="44" fontId="10" fillId="0" borderId="29" xfId="0" applyNumberFormat="1" applyFont="1" applyFill="1" applyBorder="1" applyAlignment="1">
      <alignment horizontal="center"/>
    </xf>
    <xf numFmtId="0" fontId="10" fillId="0" borderId="29" xfId="0" applyFont="1" applyFill="1" applyBorder="1"/>
    <xf numFmtId="0" fontId="10" fillId="0" borderId="30" xfId="0" applyFont="1" applyFill="1" applyBorder="1"/>
    <xf numFmtId="0" fontId="10" fillId="0" borderId="31" xfId="0" applyFont="1" applyFill="1" applyBorder="1"/>
    <xf numFmtId="0" fontId="10" fillId="0" borderId="0" xfId="0" applyFont="1" applyFill="1" applyBorder="1" applyAlignment="1">
      <alignment horizontal="right"/>
    </xf>
    <xf numFmtId="166" fontId="10" fillId="0" borderId="0" xfId="0" applyNumberFormat="1" applyFont="1" applyFill="1" applyBorder="1"/>
    <xf numFmtId="0" fontId="10" fillId="0" borderId="34" xfId="0" applyFont="1" applyFill="1" applyBorder="1"/>
    <xf numFmtId="0" fontId="10" fillId="0" borderId="25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 wrapText="1"/>
    </xf>
    <xf numFmtId="165" fontId="10" fillId="0" borderId="1" xfId="0" applyNumberFormat="1" applyFont="1" applyFill="1" applyBorder="1"/>
    <xf numFmtId="0" fontId="10" fillId="0" borderId="1" xfId="0" applyFont="1" applyFill="1" applyBorder="1" applyAlignment="1">
      <alignment vertical="center" wrapText="1"/>
    </xf>
    <xf numFmtId="44" fontId="10" fillId="0" borderId="1" xfId="0" applyNumberFormat="1" applyFont="1" applyFill="1" applyBorder="1"/>
    <xf numFmtId="0" fontId="10" fillId="0" borderId="1" xfId="0" applyFont="1" applyFill="1" applyBorder="1" applyAlignment="1">
      <alignment horizontal="right" wrapText="1"/>
    </xf>
    <xf numFmtId="44" fontId="10" fillId="0" borderId="1" xfId="0" applyNumberFormat="1" applyFont="1" applyFill="1" applyBorder="1" applyAlignment="1">
      <alignment horizontal="center"/>
    </xf>
    <xf numFmtId="10" fontId="10" fillId="0" borderId="1" xfId="2" applyNumberFormat="1" applyFont="1" applyFill="1" applyBorder="1"/>
    <xf numFmtId="10" fontId="10" fillId="0" borderId="1" xfId="0" applyNumberFormat="1" applyFont="1" applyFill="1" applyBorder="1"/>
    <xf numFmtId="0" fontId="10" fillId="0" borderId="37" xfId="0" applyFont="1" applyFill="1" applyBorder="1"/>
    <xf numFmtId="0" fontId="10" fillId="0" borderId="3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/>
    </xf>
    <xf numFmtId="0" fontId="10" fillId="0" borderId="38" xfId="0" applyFont="1" applyFill="1" applyBorder="1"/>
    <xf numFmtId="0" fontId="10" fillId="0" borderId="39" xfId="0" applyFont="1" applyFill="1" applyBorder="1"/>
    <xf numFmtId="0" fontId="9" fillId="0" borderId="27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8" fontId="10" fillId="0" borderId="1" xfId="1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/>
    </xf>
    <xf numFmtId="164" fontId="7" fillId="0" borderId="26" xfId="1" applyFont="1" applyFill="1" applyBorder="1" applyAlignment="1">
      <alignment horizontal="center" vertical="center" wrapText="1"/>
    </xf>
    <xf numFmtId="164" fontId="7" fillId="0" borderId="25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" fontId="13" fillId="0" borderId="11" xfId="1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4" fontId="13" fillId="0" borderId="11" xfId="1" applyNumberFormat="1" applyFont="1" applyFill="1" applyBorder="1" applyAlignment="1">
      <alignment horizontal="center"/>
    </xf>
    <xf numFmtId="4" fontId="13" fillId="0" borderId="0" xfId="1" applyNumberFormat="1" applyFont="1" applyFill="1" applyBorder="1" applyAlignment="1">
      <alignment horizontal="center" wrapText="1"/>
    </xf>
    <xf numFmtId="4" fontId="13" fillId="0" borderId="0" xfId="1" applyNumberFormat="1" applyFont="1" applyFill="1" applyBorder="1" applyAlignment="1">
      <alignment horizontal="center" vertical="center"/>
    </xf>
    <xf numFmtId="4" fontId="13" fillId="0" borderId="16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</cellXfs>
  <cellStyles count="11">
    <cellStyle name="Moeda" xfId="3" builtinId="4"/>
    <cellStyle name="Moeda 2" xfId="5"/>
    <cellStyle name="Normal" xfId="0" builtinId="0"/>
    <cellStyle name="Normal 12 2" xfId="8"/>
    <cellStyle name="Normal 13 2 2 2 2 2" xfId="9"/>
    <cellStyle name="Normal 2" xfId="4"/>
    <cellStyle name="Normal 2 10" xfId="6"/>
    <cellStyle name="Porcentagem" xfId="2" builtinId="5"/>
    <cellStyle name="Porcentagem 2 10" xfId="10"/>
    <cellStyle name="Vírgula" xfId="1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T135"/>
  <sheetViews>
    <sheetView tabSelected="1" workbookViewId="0">
      <selection activeCell="K17" sqref="K17"/>
    </sheetView>
  </sheetViews>
  <sheetFormatPr defaultRowHeight="12" x14ac:dyDescent="0.2"/>
  <cols>
    <col min="1" max="1" width="4.85546875" style="11" bestFit="1" customWidth="1"/>
    <col min="2" max="2" width="6" style="11" bestFit="1" customWidth="1"/>
    <col min="3" max="3" width="10.7109375" style="54" bestFit="1" customWidth="1"/>
    <col min="4" max="4" width="44.85546875" style="49" customWidth="1"/>
    <col min="5" max="5" width="5.28515625" style="11" customWidth="1"/>
    <col min="6" max="6" width="10" style="23" bestFit="1" customWidth="1"/>
    <col min="7" max="7" width="10" style="23" hidden="1" customWidth="1"/>
    <col min="8" max="8" width="11.7109375" style="15" bestFit="1" customWidth="1"/>
    <col min="9" max="9" width="11.7109375" style="15" hidden="1" customWidth="1"/>
    <col min="10" max="10" width="13.5703125" style="15" bestFit="1" customWidth="1"/>
    <col min="11" max="11" width="11.7109375" style="12" bestFit="1" customWidth="1"/>
    <col min="12" max="12" width="16.7109375" style="12" customWidth="1"/>
    <col min="13" max="13" width="8.28515625" style="11" bestFit="1" customWidth="1"/>
    <col min="14" max="14" width="13.5703125" style="9" bestFit="1" customWidth="1"/>
    <col min="15" max="15" width="4.85546875" style="9" bestFit="1" customWidth="1"/>
    <col min="16" max="16" width="13.5703125" style="10" bestFit="1" customWidth="1"/>
    <col min="17" max="45" width="9.140625" style="9"/>
    <col min="46" max="16384" width="9.140625" style="4"/>
  </cols>
  <sheetData>
    <row r="1" spans="1:86" ht="75" customHeight="1" thickBot="1" x14ac:dyDescent="0.25">
      <c r="A1" s="221" t="s">
        <v>46</v>
      </c>
      <c r="B1" s="222"/>
      <c r="C1" s="222"/>
      <c r="D1" s="222"/>
      <c r="E1" s="223"/>
      <c r="F1" s="199" t="s">
        <v>85</v>
      </c>
      <c r="G1" s="200"/>
      <c r="H1" s="201"/>
      <c r="I1" s="201"/>
      <c r="J1" s="201"/>
      <c r="K1" s="201"/>
      <c r="L1" s="201"/>
      <c r="M1" s="202"/>
    </row>
    <row r="2" spans="1:86" ht="12.75" thickBot="1" x14ac:dyDescent="0.25">
      <c r="A2" s="203"/>
      <c r="B2" s="204"/>
      <c r="C2" s="204"/>
      <c r="D2" s="204"/>
      <c r="E2" s="204"/>
      <c r="F2" s="21"/>
      <c r="G2" s="21"/>
      <c r="H2" s="13"/>
      <c r="I2" s="13"/>
      <c r="J2" s="13"/>
      <c r="K2" s="5"/>
      <c r="L2" s="207" t="s">
        <v>249</v>
      </c>
      <c r="M2" s="208"/>
    </row>
    <row r="3" spans="1:86" ht="12.75" thickBot="1" x14ac:dyDescent="0.25">
      <c r="A3" s="205"/>
      <c r="B3" s="206"/>
      <c r="C3" s="206"/>
      <c r="D3" s="206"/>
      <c r="E3" s="206"/>
      <c r="F3" s="22"/>
      <c r="G3" s="22"/>
      <c r="H3" s="14"/>
      <c r="I3" s="14"/>
      <c r="J3" s="14"/>
      <c r="K3" s="6"/>
      <c r="L3" s="43" t="s">
        <v>84</v>
      </c>
      <c r="M3" s="64">
        <v>0.24840000000000001</v>
      </c>
    </row>
    <row r="4" spans="1:86" s="7" customFormat="1" x14ac:dyDescent="0.25">
      <c r="A4" s="209" t="s">
        <v>3</v>
      </c>
      <c r="B4" s="211" t="s">
        <v>199</v>
      </c>
      <c r="C4" s="213" t="s">
        <v>7</v>
      </c>
      <c r="D4" s="215" t="s">
        <v>4</v>
      </c>
      <c r="E4" s="217" t="s">
        <v>200</v>
      </c>
      <c r="F4" s="219" t="s">
        <v>187</v>
      </c>
      <c r="G4" s="194" t="s">
        <v>219</v>
      </c>
      <c r="H4" s="219" t="s">
        <v>203</v>
      </c>
      <c r="I4" s="219"/>
      <c r="J4" s="219"/>
      <c r="K4" s="219"/>
      <c r="L4" s="194" t="s">
        <v>9</v>
      </c>
      <c r="M4" s="196" t="s">
        <v>10</v>
      </c>
      <c r="N4" s="33"/>
      <c r="O4" s="33"/>
      <c r="P4" s="37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</row>
    <row r="5" spans="1:86" s="17" customFormat="1" x14ac:dyDescent="0.25">
      <c r="A5" s="210"/>
      <c r="B5" s="212"/>
      <c r="C5" s="214"/>
      <c r="D5" s="216"/>
      <c r="E5" s="218"/>
      <c r="F5" s="220"/>
      <c r="G5" s="195"/>
      <c r="H5" s="28" t="s">
        <v>5</v>
      </c>
      <c r="I5" s="28" t="s">
        <v>220</v>
      </c>
      <c r="J5" s="28" t="s">
        <v>6</v>
      </c>
      <c r="K5" s="42" t="s">
        <v>8</v>
      </c>
      <c r="L5" s="195"/>
      <c r="M5" s="197"/>
      <c r="N5" s="34"/>
      <c r="O5" s="34"/>
      <c r="P5" s="38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</row>
    <row r="6" spans="1:86" s="16" customFormat="1" ht="15" customHeight="1" x14ac:dyDescent="0.2">
      <c r="A6" s="130">
        <v>1</v>
      </c>
      <c r="C6" s="51"/>
      <c r="D6" s="45" t="s">
        <v>2</v>
      </c>
      <c r="F6" s="25"/>
      <c r="G6" s="25"/>
      <c r="H6" s="24"/>
      <c r="I6" s="24"/>
      <c r="J6" s="24"/>
      <c r="K6" s="24"/>
      <c r="L6" s="24">
        <f>SUM(L7:L9)</f>
        <v>9518.8799999999992</v>
      </c>
      <c r="M6" s="139">
        <f>SUM(M7:M9)</f>
        <v>3.4119999999999998E-2</v>
      </c>
      <c r="N6" s="35"/>
      <c r="O6" s="35"/>
      <c r="P6" s="39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29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</row>
    <row r="7" spans="1:86" ht="25.5" x14ac:dyDescent="0.2">
      <c r="A7" s="131" t="s">
        <v>42</v>
      </c>
      <c r="B7" s="2">
        <v>1</v>
      </c>
      <c r="C7" s="103">
        <v>91677</v>
      </c>
      <c r="D7" s="100" t="s">
        <v>86</v>
      </c>
      <c r="E7" s="101" t="s">
        <v>26</v>
      </c>
      <c r="F7" s="102">
        <v>80</v>
      </c>
      <c r="G7" s="102">
        <v>0.95</v>
      </c>
      <c r="H7" s="1">
        <f>G7*(1+$M$3)</f>
        <v>1.19</v>
      </c>
      <c r="I7" s="1">
        <v>83.61</v>
      </c>
      <c r="J7" s="1">
        <f>I7*(1+$M$3)</f>
        <v>104.38</v>
      </c>
      <c r="K7" s="3">
        <f>J7+H7</f>
        <v>105.57</v>
      </c>
      <c r="L7" s="3">
        <f>F7*K7</f>
        <v>8445.6</v>
      </c>
      <c r="M7" s="140">
        <f>L7/$L$94</f>
        <v>3.0280000000000001E-2</v>
      </c>
      <c r="N7" s="41"/>
      <c r="O7" s="41"/>
    </row>
    <row r="8" spans="1:86" ht="24" x14ac:dyDescent="0.2">
      <c r="A8" s="131" t="s">
        <v>14</v>
      </c>
      <c r="B8" s="2"/>
      <c r="C8" s="52" t="s">
        <v>19</v>
      </c>
      <c r="D8" s="20" t="s">
        <v>18</v>
      </c>
      <c r="E8" s="2" t="s">
        <v>1</v>
      </c>
      <c r="F8" s="8">
        <v>1</v>
      </c>
      <c r="G8" s="8">
        <v>226.5</v>
      </c>
      <c r="H8" s="1">
        <f t="shared" ref="H8:H11" si="0">G8*(1+$M$3)</f>
        <v>282.76</v>
      </c>
      <c r="I8" s="1"/>
      <c r="J8" s="1"/>
      <c r="K8" s="3">
        <f t="shared" ref="K8" si="1">J8+H8</f>
        <v>282.76</v>
      </c>
      <c r="L8" s="3">
        <f t="shared" ref="L8:L9" si="2">F8*K8</f>
        <v>282.76</v>
      </c>
      <c r="M8" s="140">
        <f>L8/$L$94</f>
        <v>1.01E-3</v>
      </c>
      <c r="N8" s="41"/>
      <c r="O8" s="41"/>
    </row>
    <row r="9" spans="1:86" ht="15" customHeight="1" x14ac:dyDescent="0.2">
      <c r="A9" s="131" t="s">
        <v>23</v>
      </c>
      <c r="B9" s="2">
        <v>1</v>
      </c>
      <c r="C9" s="99" t="s">
        <v>15</v>
      </c>
      <c r="D9" s="100" t="s">
        <v>87</v>
      </c>
      <c r="E9" s="101" t="s">
        <v>88</v>
      </c>
      <c r="F9" s="102">
        <v>2</v>
      </c>
      <c r="G9" s="102">
        <v>269.45999999999998</v>
      </c>
      <c r="H9" s="1">
        <f t="shared" si="0"/>
        <v>336.39</v>
      </c>
      <c r="I9" s="1">
        <v>47.16</v>
      </c>
      <c r="J9" s="1">
        <f t="shared" ref="J9" si="3">I9*(1+$M$3)</f>
        <v>58.87</v>
      </c>
      <c r="K9" s="3">
        <f>J9+H9</f>
        <v>395.26</v>
      </c>
      <c r="L9" s="3">
        <f t="shared" si="2"/>
        <v>790.52</v>
      </c>
      <c r="M9" s="140">
        <f>L9/$L$94</f>
        <v>2.8300000000000001E-3</v>
      </c>
      <c r="N9" s="41"/>
      <c r="O9" s="41"/>
    </row>
    <row r="10" spans="1:86" s="18" customFormat="1" ht="15" customHeight="1" x14ac:dyDescent="0.2">
      <c r="A10" s="132">
        <v>2</v>
      </c>
      <c r="B10" s="44"/>
      <c r="C10" s="51"/>
      <c r="D10" s="46" t="s">
        <v>89</v>
      </c>
      <c r="E10" s="44"/>
      <c r="F10" s="26"/>
      <c r="G10" s="26"/>
      <c r="H10" s="133"/>
      <c r="I10" s="133"/>
      <c r="J10" s="133"/>
      <c r="K10" s="133"/>
      <c r="L10" s="133">
        <f>SUM(L11:L90)</f>
        <v>269428.34000000003</v>
      </c>
      <c r="M10" s="139">
        <f>SUM(M11:M90)</f>
        <v>0.96591000000000005</v>
      </c>
      <c r="N10" s="41"/>
      <c r="O10" s="41"/>
      <c r="P10" s="10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1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</row>
    <row r="11" spans="1:86" ht="15" customHeight="1" x14ac:dyDescent="0.2">
      <c r="A11" s="131" t="s">
        <v>90</v>
      </c>
      <c r="B11" s="2">
        <v>2</v>
      </c>
      <c r="C11" s="52">
        <v>12327</v>
      </c>
      <c r="D11" s="20" t="s">
        <v>75</v>
      </c>
      <c r="E11" s="2" t="s">
        <v>1</v>
      </c>
      <c r="F11" s="8">
        <v>10</v>
      </c>
      <c r="G11" s="8">
        <v>33.36</v>
      </c>
      <c r="H11" s="1">
        <f t="shared" si="0"/>
        <v>41.65</v>
      </c>
      <c r="I11" s="1"/>
      <c r="J11" s="1"/>
      <c r="K11" s="3">
        <f t="shared" ref="K11:K19" si="4">J11+H11</f>
        <v>41.65</v>
      </c>
      <c r="L11" s="3">
        <f t="shared" ref="L11:L30" si="5">F11*K11</f>
        <v>416.5</v>
      </c>
      <c r="M11" s="140">
        <f t="shared" ref="M11:M42" si="6">L11/$L$94</f>
        <v>1.49E-3</v>
      </c>
      <c r="N11" s="41"/>
      <c r="O11" s="41"/>
    </row>
    <row r="12" spans="1:86" ht="15" customHeight="1" x14ac:dyDescent="0.2">
      <c r="A12" s="131" t="s">
        <v>123</v>
      </c>
      <c r="B12" s="2"/>
      <c r="C12" s="52" t="s">
        <v>20</v>
      </c>
      <c r="D12" s="20" t="s">
        <v>48</v>
      </c>
      <c r="E12" s="2" t="s">
        <v>1</v>
      </c>
      <c r="F12" s="8">
        <v>196</v>
      </c>
      <c r="G12" s="8">
        <v>0.08</v>
      </c>
      <c r="H12" s="1">
        <f t="shared" ref="H12" si="7">G12*(1+$M$3)</f>
        <v>0.1</v>
      </c>
      <c r="I12" s="1"/>
      <c r="J12" s="1"/>
      <c r="K12" s="3">
        <f t="shared" si="4"/>
        <v>0.1</v>
      </c>
      <c r="L12" s="3">
        <f t="shared" si="5"/>
        <v>19.600000000000001</v>
      </c>
      <c r="M12" s="140">
        <f t="shared" si="6"/>
        <v>6.9999999999999994E-5</v>
      </c>
      <c r="N12" s="41"/>
      <c r="O12" s="41"/>
    </row>
    <row r="13" spans="1:86" ht="15" customHeight="1" x14ac:dyDescent="0.2">
      <c r="A13" s="131" t="s">
        <v>124</v>
      </c>
      <c r="B13" s="2"/>
      <c r="C13" s="52" t="s">
        <v>20</v>
      </c>
      <c r="D13" s="20" t="s">
        <v>49</v>
      </c>
      <c r="E13" s="2" t="s">
        <v>1</v>
      </c>
      <c r="F13" s="8">
        <f>953-329</f>
        <v>624</v>
      </c>
      <c r="G13" s="8">
        <v>0.11</v>
      </c>
      <c r="H13" s="1">
        <f t="shared" ref="H13" si="8">G13*(1+$M$3)</f>
        <v>0.14000000000000001</v>
      </c>
      <c r="I13" s="1"/>
      <c r="J13" s="1"/>
      <c r="K13" s="3">
        <f t="shared" si="4"/>
        <v>0.14000000000000001</v>
      </c>
      <c r="L13" s="3">
        <f t="shared" si="5"/>
        <v>87.36</v>
      </c>
      <c r="M13" s="140">
        <f t="shared" si="6"/>
        <v>3.1E-4</v>
      </c>
      <c r="N13" s="41"/>
      <c r="O13" s="41"/>
    </row>
    <row r="14" spans="1:86" ht="15" customHeight="1" x14ac:dyDescent="0.2">
      <c r="A14" s="131" t="s">
        <v>125</v>
      </c>
      <c r="B14" s="2"/>
      <c r="C14" s="52" t="s">
        <v>20</v>
      </c>
      <c r="D14" s="20" t="s">
        <v>50</v>
      </c>
      <c r="E14" s="2" t="s">
        <v>1</v>
      </c>
      <c r="F14" s="8">
        <v>133</v>
      </c>
      <c r="G14" s="8">
        <v>0.3</v>
      </c>
      <c r="H14" s="1">
        <f t="shared" ref="H14" si="9">G14*(1+$M$3)</f>
        <v>0.37</v>
      </c>
      <c r="I14" s="1"/>
      <c r="J14" s="1"/>
      <c r="K14" s="3">
        <f t="shared" si="4"/>
        <v>0.37</v>
      </c>
      <c r="L14" s="3">
        <f t="shared" si="5"/>
        <v>49.21</v>
      </c>
      <c r="M14" s="140">
        <f t="shared" si="6"/>
        <v>1.8000000000000001E-4</v>
      </c>
      <c r="N14" s="41"/>
      <c r="O14" s="41"/>
    </row>
    <row r="15" spans="1:86" ht="15" customHeight="1" x14ac:dyDescent="0.2">
      <c r="A15" s="131" t="s">
        <v>126</v>
      </c>
      <c r="B15" s="2">
        <v>2</v>
      </c>
      <c r="C15" s="52">
        <v>4376</v>
      </c>
      <c r="D15" s="20" t="s">
        <v>51</v>
      </c>
      <c r="E15" s="2" t="s">
        <v>1</v>
      </c>
      <c r="F15" s="8">
        <v>58</v>
      </c>
      <c r="G15" s="8">
        <v>0.19</v>
      </c>
      <c r="H15" s="1">
        <f t="shared" ref="H15" si="10">G15*(1+$M$3)</f>
        <v>0.24</v>
      </c>
      <c r="I15" s="1"/>
      <c r="J15" s="1"/>
      <c r="K15" s="3">
        <f t="shared" si="4"/>
        <v>0.24</v>
      </c>
      <c r="L15" s="3">
        <f t="shared" si="5"/>
        <v>13.92</v>
      </c>
      <c r="M15" s="140">
        <f t="shared" si="6"/>
        <v>5.0000000000000002E-5</v>
      </c>
      <c r="N15" s="41"/>
      <c r="O15" s="41"/>
    </row>
    <row r="16" spans="1:86" ht="15" customHeight="1" x14ac:dyDescent="0.2">
      <c r="A16" s="131" t="s">
        <v>127</v>
      </c>
      <c r="B16" s="2"/>
      <c r="C16" s="52" t="s">
        <v>17</v>
      </c>
      <c r="D16" s="20" t="s">
        <v>67</v>
      </c>
      <c r="E16" s="2" t="s">
        <v>1</v>
      </c>
      <c r="F16" s="8">
        <v>1</v>
      </c>
      <c r="G16" s="8">
        <f>Composições!D56</f>
        <v>9.7799999999999994</v>
      </c>
      <c r="H16" s="1">
        <f t="shared" ref="H16" si="11">G16*(1+$M$3)</f>
        <v>12.21</v>
      </c>
      <c r="I16" s="1">
        <f>Composições!D57</f>
        <v>7.85</v>
      </c>
      <c r="J16" s="1">
        <f t="shared" ref="J16" si="12">I16*(1+$M$3)</f>
        <v>9.8000000000000007</v>
      </c>
      <c r="K16" s="3">
        <f t="shared" si="4"/>
        <v>22.01</v>
      </c>
      <c r="L16" s="3">
        <f t="shared" si="5"/>
        <v>22.01</v>
      </c>
      <c r="M16" s="140">
        <f t="shared" si="6"/>
        <v>8.0000000000000007E-5</v>
      </c>
      <c r="N16" s="41"/>
      <c r="O16" s="41"/>
    </row>
    <row r="17" spans="1:15" ht="15" customHeight="1" x14ac:dyDescent="0.2">
      <c r="A17" s="131" t="s">
        <v>128</v>
      </c>
      <c r="B17" s="2">
        <v>1</v>
      </c>
      <c r="C17" s="52">
        <v>96971</v>
      </c>
      <c r="D17" s="20" t="s">
        <v>72</v>
      </c>
      <c r="E17" s="2" t="s">
        <v>0</v>
      </c>
      <c r="F17" s="8">
        <v>2</v>
      </c>
      <c r="G17" s="8">
        <v>12.85</v>
      </c>
      <c r="H17" s="1">
        <f t="shared" ref="H17" si="13">G17*(1+$M$3)</f>
        <v>16.04</v>
      </c>
      <c r="I17" s="1">
        <v>10.29</v>
      </c>
      <c r="J17" s="1">
        <f t="shared" ref="J17" si="14">I17*(1+$M$3)</f>
        <v>12.85</v>
      </c>
      <c r="K17" s="3">
        <f t="shared" si="4"/>
        <v>28.89</v>
      </c>
      <c r="L17" s="3">
        <f t="shared" si="5"/>
        <v>57.78</v>
      </c>
      <c r="M17" s="140">
        <f t="shared" si="6"/>
        <v>2.1000000000000001E-4</v>
      </c>
      <c r="N17" s="41"/>
      <c r="O17" s="41"/>
    </row>
    <row r="18" spans="1:15" ht="15" customHeight="1" x14ac:dyDescent="0.2">
      <c r="A18" s="131" t="s">
        <v>129</v>
      </c>
      <c r="B18" s="2">
        <v>1</v>
      </c>
      <c r="C18" s="52">
        <v>96978</v>
      </c>
      <c r="D18" s="20" t="s">
        <v>73</v>
      </c>
      <c r="E18" s="2" t="s">
        <v>0</v>
      </c>
      <c r="F18" s="8">
        <v>20</v>
      </c>
      <c r="G18" s="8">
        <v>36.1</v>
      </c>
      <c r="H18" s="1">
        <f t="shared" ref="H18" si="15">G18*(1+$M$3)</f>
        <v>45.07</v>
      </c>
      <c r="I18" s="1">
        <v>1.62</v>
      </c>
      <c r="J18" s="1">
        <f t="shared" ref="J18" si="16">I18*(1+$M$3)</f>
        <v>2.02</v>
      </c>
      <c r="K18" s="3">
        <f t="shared" si="4"/>
        <v>47.09</v>
      </c>
      <c r="L18" s="3">
        <f t="shared" si="5"/>
        <v>941.8</v>
      </c>
      <c r="M18" s="140">
        <f t="shared" si="6"/>
        <v>3.3800000000000002E-3</v>
      </c>
      <c r="N18" s="41"/>
      <c r="O18" s="41"/>
    </row>
    <row r="19" spans="1:15" ht="15" customHeight="1" x14ac:dyDescent="0.2">
      <c r="A19" s="131" t="s">
        <v>130</v>
      </c>
      <c r="B19" s="2">
        <v>1</v>
      </c>
      <c r="C19" s="52">
        <v>91926</v>
      </c>
      <c r="D19" s="20" t="s">
        <v>91</v>
      </c>
      <c r="E19" s="2" t="s">
        <v>0</v>
      </c>
      <c r="F19" s="8">
        <f>1000+3200+1000+600+3100+1600</f>
        <v>10500</v>
      </c>
      <c r="G19" s="8">
        <v>1.6</v>
      </c>
      <c r="H19" s="1">
        <f t="shared" ref="H19" si="17">G19*(1+$M$3)</f>
        <v>2</v>
      </c>
      <c r="I19" s="1">
        <v>1.22</v>
      </c>
      <c r="J19" s="1">
        <f t="shared" ref="J19" si="18">I19*(1+$M$3)</f>
        <v>1.52</v>
      </c>
      <c r="K19" s="3">
        <f t="shared" si="4"/>
        <v>3.52</v>
      </c>
      <c r="L19" s="3">
        <f t="shared" si="5"/>
        <v>36960</v>
      </c>
      <c r="M19" s="140">
        <f t="shared" si="6"/>
        <v>0.13250000000000001</v>
      </c>
      <c r="N19" s="41"/>
      <c r="O19" s="41"/>
    </row>
    <row r="20" spans="1:15" ht="15" customHeight="1" x14ac:dyDescent="0.2">
      <c r="A20" s="131" t="s">
        <v>131</v>
      </c>
      <c r="B20" s="2">
        <v>1</v>
      </c>
      <c r="C20" s="52">
        <v>91928</v>
      </c>
      <c r="D20" s="20" t="s">
        <v>92</v>
      </c>
      <c r="E20" s="2" t="s">
        <v>0</v>
      </c>
      <c r="F20" s="8">
        <f>1100+700+400+800+100</f>
        <v>3100</v>
      </c>
      <c r="G20" s="8">
        <v>2.78</v>
      </c>
      <c r="H20" s="1">
        <f t="shared" ref="H20" si="19">G20*(1+$M$3)</f>
        <v>3.47</v>
      </c>
      <c r="I20" s="1">
        <v>1.6</v>
      </c>
      <c r="J20" s="1">
        <f t="shared" ref="J20" si="20">I20*(1+$M$3)</f>
        <v>2</v>
      </c>
      <c r="K20" s="3">
        <f t="shared" ref="K20:K30" si="21">J20+H20</f>
        <v>5.47</v>
      </c>
      <c r="L20" s="3">
        <f t="shared" si="5"/>
        <v>16957</v>
      </c>
      <c r="M20" s="140">
        <f t="shared" si="6"/>
        <v>6.0789999999999997E-2</v>
      </c>
      <c r="N20" s="41"/>
      <c r="O20" s="41"/>
    </row>
    <row r="21" spans="1:15" ht="15" customHeight="1" x14ac:dyDescent="0.2">
      <c r="A21" s="131" t="s">
        <v>132</v>
      </c>
      <c r="B21" s="2">
        <v>1</v>
      </c>
      <c r="C21" s="52">
        <v>91930</v>
      </c>
      <c r="D21" s="20" t="s">
        <v>93</v>
      </c>
      <c r="E21" s="2" t="s">
        <v>0</v>
      </c>
      <c r="F21" s="8">
        <f>100+150+250+150</f>
        <v>650</v>
      </c>
      <c r="G21" s="8">
        <v>3.84</v>
      </c>
      <c r="H21" s="1">
        <f t="shared" ref="H21" si="22">G21*(1+$M$3)</f>
        <v>4.79</v>
      </c>
      <c r="I21" s="1">
        <v>2.1</v>
      </c>
      <c r="J21" s="1">
        <f t="shared" ref="J21" si="23">I21*(1+$M$3)</f>
        <v>2.62</v>
      </c>
      <c r="K21" s="3">
        <f t="shared" si="21"/>
        <v>7.41</v>
      </c>
      <c r="L21" s="3">
        <f t="shared" si="5"/>
        <v>4816.5</v>
      </c>
      <c r="M21" s="140">
        <f t="shared" si="6"/>
        <v>1.7270000000000001E-2</v>
      </c>
      <c r="N21" s="41"/>
      <c r="O21" s="41"/>
    </row>
    <row r="22" spans="1:15" ht="15" customHeight="1" x14ac:dyDescent="0.2">
      <c r="A22" s="131" t="s">
        <v>133</v>
      </c>
      <c r="B22" s="2">
        <v>1</v>
      </c>
      <c r="C22" s="52">
        <v>91932</v>
      </c>
      <c r="D22" s="20" t="s">
        <v>94</v>
      </c>
      <c r="E22" s="2" t="s">
        <v>0</v>
      </c>
      <c r="F22" s="8">
        <v>150</v>
      </c>
      <c r="G22" s="8">
        <v>6.5</v>
      </c>
      <c r="H22" s="1">
        <f t="shared" ref="H22" si="24">G22*(1+$M$3)</f>
        <v>8.11</v>
      </c>
      <c r="I22" s="1">
        <v>3.1</v>
      </c>
      <c r="J22" s="1">
        <f t="shared" ref="J22" si="25">I22*(1+$M$3)</f>
        <v>3.87</v>
      </c>
      <c r="K22" s="3">
        <f t="shared" si="21"/>
        <v>11.98</v>
      </c>
      <c r="L22" s="3">
        <f t="shared" si="5"/>
        <v>1797</v>
      </c>
      <c r="M22" s="140">
        <f t="shared" si="6"/>
        <v>6.4400000000000004E-3</v>
      </c>
      <c r="N22" s="41"/>
      <c r="O22" s="41"/>
    </row>
    <row r="23" spans="1:15" ht="15" customHeight="1" x14ac:dyDescent="0.2">
      <c r="A23" s="131" t="s">
        <v>134</v>
      </c>
      <c r="B23" s="2">
        <v>1</v>
      </c>
      <c r="C23" s="52">
        <v>91934</v>
      </c>
      <c r="D23" s="20" t="s">
        <v>95</v>
      </c>
      <c r="E23" s="2" t="s">
        <v>0</v>
      </c>
      <c r="F23" s="8">
        <v>750</v>
      </c>
      <c r="G23" s="8">
        <v>9.98</v>
      </c>
      <c r="H23" s="1">
        <f t="shared" ref="H23" si="26">G23*(1+$M$3)</f>
        <v>12.46</v>
      </c>
      <c r="I23" s="1">
        <v>4.6500000000000004</v>
      </c>
      <c r="J23" s="1">
        <f t="shared" ref="J23" si="27">I23*(1+$M$3)</f>
        <v>5.81</v>
      </c>
      <c r="K23" s="3">
        <f t="shared" si="21"/>
        <v>18.27</v>
      </c>
      <c r="L23" s="3">
        <f t="shared" si="5"/>
        <v>13702.5</v>
      </c>
      <c r="M23" s="140">
        <f t="shared" si="6"/>
        <v>4.9119999999999997E-2</v>
      </c>
      <c r="N23" s="41"/>
      <c r="O23" s="41"/>
    </row>
    <row r="24" spans="1:15" ht="15" customHeight="1" x14ac:dyDescent="0.2">
      <c r="A24" s="131" t="s">
        <v>135</v>
      </c>
      <c r="B24" s="2">
        <v>1</v>
      </c>
      <c r="C24" s="52">
        <v>92983</v>
      </c>
      <c r="D24" s="20" t="s">
        <v>96</v>
      </c>
      <c r="E24" s="2" t="s">
        <v>0</v>
      </c>
      <c r="F24" s="8">
        <f>850</f>
        <v>850</v>
      </c>
      <c r="G24" s="8">
        <v>13.15</v>
      </c>
      <c r="H24" s="1">
        <f t="shared" ref="H24" si="28">G24*(1+$M$3)</f>
        <v>16.420000000000002</v>
      </c>
      <c r="I24" s="1">
        <v>2.57</v>
      </c>
      <c r="J24" s="1">
        <f t="shared" ref="J24" si="29">I24*(1+$M$3)</f>
        <v>3.21</v>
      </c>
      <c r="K24" s="3">
        <f t="shared" si="21"/>
        <v>19.63</v>
      </c>
      <c r="L24" s="3">
        <f t="shared" si="5"/>
        <v>16685.5</v>
      </c>
      <c r="M24" s="140">
        <f t="shared" si="6"/>
        <v>5.9819999999999998E-2</v>
      </c>
      <c r="N24" s="41"/>
      <c r="O24" s="41"/>
    </row>
    <row r="25" spans="1:15" ht="15" customHeight="1" x14ac:dyDescent="0.2">
      <c r="A25" s="131" t="s">
        <v>136</v>
      </c>
      <c r="B25" s="2">
        <v>1</v>
      </c>
      <c r="C25" s="52">
        <v>92985</v>
      </c>
      <c r="D25" s="20" t="s">
        <v>97</v>
      </c>
      <c r="E25" s="2" t="s">
        <v>0</v>
      </c>
      <c r="F25" s="8">
        <v>0.6</v>
      </c>
      <c r="G25" s="8">
        <v>17.98</v>
      </c>
      <c r="H25" s="1">
        <f t="shared" ref="H25" si="30">G25*(1+$M$3)</f>
        <v>22.45</v>
      </c>
      <c r="I25" s="1">
        <v>2.94</v>
      </c>
      <c r="J25" s="1">
        <f t="shared" ref="J25" si="31">I25*(1+$M$3)</f>
        <v>3.67</v>
      </c>
      <c r="K25" s="3">
        <f t="shared" si="21"/>
        <v>26.12</v>
      </c>
      <c r="L25" s="3">
        <f t="shared" si="5"/>
        <v>15.67</v>
      </c>
      <c r="M25" s="140">
        <f t="shared" si="6"/>
        <v>6.0000000000000002E-5</v>
      </c>
      <c r="N25" s="41"/>
      <c r="O25" s="41"/>
    </row>
    <row r="26" spans="1:15" ht="15" customHeight="1" x14ac:dyDescent="0.2">
      <c r="A26" s="131" t="s">
        <v>137</v>
      </c>
      <c r="B26" s="2">
        <v>1</v>
      </c>
      <c r="C26" s="52">
        <v>92987</v>
      </c>
      <c r="D26" s="20" t="s">
        <v>98</v>
      </c>
      <c r="E26" s="2" t="s">
        <v>0</v>
      </c>
      <c r="F26" s="8">
        <v>80</v>
      </c>
      <c r="G26" s="8">
        <v>26.27</v>
      </c>
      <c r="H26" s="1">
        <f t="shared" ref="H26" si="32">G26*(1+$M$3)</f>
        <v>32.799999999999997</v>
      </c>
      <c r="I26" s="1">
        <v>3.51</v>
      </c>
      <c r="J26" s="1">
        <f t="shared" ref="J26" si="33">I26*(1+$M$3)</f>
        <v>4.38</v>
      </c>
      <c r="K26" s="3">
        <f t="shared" si="21"/>
        <v>37.18</v>
      </c>
      <c r="L26" s="3">
        <f t="shared" si="5"/>
        <v>2974.4</v>
      </c>
      <c r="M26" s="140">
        <f t="shared" si="6"/>
        <v>1.0659999999999999E-2</v>
      </c>
      <c r="N26" s="41"/>
      <c r="O26" s="41"/>
    </row>
    <row r="27" spans="1:15" ht="15" customHeight="1" x14ac:dyDescent="0.2">
      <c r="A27" s="131" t="s">
        <v>138</v>
      </c>
      <c r="B27" s="2">
        <v>1</v>
      </c>
      <c r="C27" s="52">
        <v>92989</v>
      </c>
      <c r="D27" s="20" t="s">
        <v>99</v>
      </c>
      <c r="E27" s="2" t="s">
        <v>0</v>
      </c>
      <c r="F27" s="8">
        <v>90</v>
      </c>
      <c r="G27" s="8">
        <v>36.82</v>
      </c>
      <c r="H27" s="1">
        <f t="shared" ref="H27" si="34">G27*(1+$M$3)</f>
        <v>45.97</v>
      </c>
      <c r="I27" s="1">
        <v>4.24</v>
      </c>
      <c r="J27" s="1">
        <f t="shared" ref="J27" si="35">I27*(1+$M$3)</f>
        <v>5.29</v>
      </c>
      <c r="K27" s="3">
        <f t="shared" si="21"/>
        <v>51.26</v>
      </c>
      <c r="L27" s="3">
        <f t="shared" si="5"/>
        <v>4613.3999999999996</v>
      </c>
      <c r="M27" s="140">
        <f t="shared" si="6"/>
        <v>1.6539999999999999E-2</v>
      </c>
      <c r="N27" s="41"/>
      <c r="O27" s="41"/>
    </row>
    <row r="28" spans="1:15" ht="60" x14ac:dyDescent="0.2">
      <c r="A28" s="131" t="s">
        <v>139</v>
      </c>
      <c r="B28" s="2"/>
      <c r="C28" s="52" t="s">
        <v>17</v>
      </c>
      <c r="D28" s="144" t="s">
        <v>273</v>
      </c>
      <c r="E28" s="2" t="s">
        <v>1</v>
      </c>
      <c r="F28" s="8">
        <v>1</v>
      </c>
      <c r="G28" s="8">
        <f>Composições!D82</f>
        <v>1030.47</v>
      </c>
      <c r="H28" s="1">
        <f t="shared" ref="H28" si="36">G28*(1+$M$3)</f>
        <v>1286.44</v>
      </c>
      <c r="I28" s="1">
        <f>Composições!D83</f>
        <v>505.73</v>
      </c>
      <c r="J28" s="1">
        <f t="shared" ref="J28" si="37">I28*(1+$M$3)</f>
        <v>631.35</v>
      </c>
      <c r="K28" s="3">
        <f t="shared" si="21"/>
        <v>1917.79</v>
      </c>
      <c r="L28" s="3">
        <f t="shared" si="5"/>
        <v>1917.79</v>
      </c>
      <c r="M28" s="140">
        <f t="shared" si="6"/>
        <v>6.8799999999999998E-3</v>
      </c>
      <c r="N28" s="41"/>
      <c r="O28" s="41"/>
    </row>
    <row r="29" spans="1:15" ht="15" customHeight="1" x14ac:dyDescent="0.2">
      <c r="A29" s="131" t="s">
        <v>140</v>
      </c>
      <c r="B29" s="2">
        <v>1</v>
      </c>
      <c r="C29" s="52">
        <v>91940</v>
      </c>
      <c r="D29" s="47" t="s">
        <v>22</v>
      </c>
      <c r="E29" s="2" t="s">
        <v>1</v>
      </c>
      <c r="F29" s="8">
        <v>192</v>
      </c>
      <c r="G29" s="8">
        <v>3.16</v>
      </c>
      <c r="H29" s="1">
        <f t="shared" ref="H29" si="38">G29*(1+$M$3)</f>
        <v>3.94</v>
      </c>
      <c r="I29" s="1">
        <v>10.14</v>
      </c>
      <c r="J29" s="1">
        <f t="shared" ref="J29" si="39">I29*(1+$M$3)</f>
        <v>12.66</v>
      </c>
      <c r="K29" s="3">
        <f t="shared" si="21"/>
        <v>16.600000000000001</v>
      </c>
      <c r="L29" s="3">
        <f t="shared" si="5"/>
        <v>3187.2</v>
      </c>
      <c r="M29" s="140">
        <f t="shared" si="6"/>
        <v>1.1429999999999999E-2</v>
      </c>
      <c r="N29" s="41"/>
      <c r="O29" s="41"/>
    </row>
    <row r="30" spans="1:15" ht="15" customHeight="1" x14ac:dyDescent="0.2">
      <c r="A30" s="131" t="s">
        <v>141</v>
      </c>
      <c r="B30" s="2">
        <v>1</v>
      </c>
      <c r="C30" s="52">
        <v>91943</v>
      </c>
      <c r="D30" s="47" t="s">
        <v>47</v>
      </c>
      <c r="E30" s="2" t="s">
        <v>1</v>
      </c>
      <c r="F30" s="8">
        <v>31</v>
      </c>
      <c r="G30" s="8">
        <v>5.0199999999999996</v>
      </c>
      <c r="H30" s="1">
        <f t="shared" ref="H30" si="40">G30*(1+$M$3)</f>
        <v>6.27</v>
      </c>
      <c r="I30" s="1">
        <v>11.62</v>
      </c>
      <c r="J30" s="1">
        <f t="shared" ref="J30" si="41">I30*(1+$M$3)</f>
        <v>14.51</v>
      </c>
      <c r="K30" s="3">
        <f t="shared" si="21"/>
        <v>20.78</v>
      </c>
      <c r="L30" s="3">
        <f t="shared" si="5"/>
        <v>644.17999999999995</v>
      </c>
      <c r="M30" s="140">
        <f t="shared" si="6"/>
        <v>2.31E-3</v>
      </c>
      <c r="N30" s="41"/>
      <c r="O30" s="41"/>
    </row>
    <row r="31" spans="1:15" ht="15" customHeight="1" x14ac:dyDescent="0.2">
      <c r="A31" s="131" t="s">
        <v>236</v>
      </c>
      <c r="B31" s="2">
        <v>1</v>
      </c>
      <c r="C31" s="53">
        <v>96616</v>
      </c>
      <c r="D31" s="20" t="s">
        <v>235</v>
      </c>
      <c r="E31" s="40" t="s">
        <v>1</v>
      </c>
      <c r="F31" s="8">
        <f>5*0.3*0.3</f>
        <v>0.45</v>
      </c>
      <c r="G31" s="8">
        <f>443.15-I31</f>
        <v>260.7</v>
      </c>
      <c r="H31" s="1">
        <f t="shared" ref="H31" si="42">G31*(1+$M$3)</f>
        <v>325.45999999999998</v>
      </c>
      <c r="I31" s="1">
        <v>182.45</v>
      </c>
      <c r="J31" s="1">
        <f t="shared" ref="J31" si="43">I31*(1+$M$3)</f>
        <v>227.77</v>
      </c>
      <c r="K31" s="3">
        <f t="shared" ref="K31" si="44">J31+H31</f>
        <v>553.23</v>
      </c>
      <c r="L31" s="3">
        <f t="shared" ref="L31" si="45">F31*K31</f>
        <v>248.95</v>
      </c>
      <c r="M31" s="140">
        <f t="shared" si="6"/>
        <v>8.8999999999999995E-4</v>
      </c>
      <c r="N31" s="41"/>
      <c r="O31" s="41"/>
    </row>
    <row r="32" spans="1:15" ht="15" customHeight="1" x14ac:dyDescent="0.2">
      <c r="A32" s="131" t="s">
        <v>142</v>
      </c>
      <c r="B32" s="2"/>
      <c r="C32" s="53" t="s">
        <v>20</v>
      </c>
      <c r="D32" s="20" t="s">
        <v>218</v>
      </c>
      <c r="E32" s="40" t="s">
        <v>1</v>
      </c>
      <c r="F32" s="8">
        <v>4</v>
      </c>
      <c r="G32" s="8">
        <v>4.67</v>
      </c>
      <c r="H32" s="1">
        <f t="shared" ref="H32" si="46">G32*(1+$M$3)</f>
        <v>5.83</v>
      </c>
      <c r="I32" s="1"/>
      <c r="J32" s="1"/>
      <c r="K32" s="3">
        <f t="shared" ref="K32" si="47">J32+H32</f>
        <v>5.83</v>
      </c>
      <c r="L32" s="3">
        <f t="shared" ref="L32" si="48">F32*K32</f>
        <v>23.32</v>
      </c>
      <c r="M32" s="140">
        <f t="shared" si="6"/>
        <v>8.0000000000000007E-5</v>
      </c>
      <c r="N32" s="41"/>
      <c r="O32" s="41"/>
    </row>
    <row r="33" spans="1:15" ht="15" customHeight="1" x14ac:dyDescent="0.2">
      <c r="A33" s="131" t="s">
        <v>143</v>
      </c>
      <c r="B33" s="2">
        <v>2</v>
      </c>
      <c r="C33" s="52">
        <v>2631</v>
      </c>
      <c r="D33" s="47" t="s">
        <v>213</v>
      </c>
      <c r="E33" s="2" t="s">
        <v>1</v>
      </c>
      <c r="F33" s="8">
        <v>1</v>
      </c>
      <c r="G33" s="8">
        <f>Composições!D94</f>
        <v>24.8</v>
      </c>
      <c r="H33" s="1">
        <f t="shared" ref="H33" si="49">G33*(1+$M$3)</f>
        <v>30.96</v>
      </c>
      <c r="I33" s="1">
        <f>Composições!D95</f>
        <v>7.85</v>
      </c>
      <c r="J33" s="1">
        <f t="shared" ref="J33" si="50">I33*(1+$M$3)</f>
        <v>9.8000000000000007</v>
      </c>
      <c r="K33" s="3">
        <f>J33+H33</f>
        <v>40.76</v>
      </c>
      <c r="L33" s="3">
        <f>F33*K33</f>
        <v>40.76</v>
      </c>
      <c r="M33" s="140">
        <f t="shared" si="6"/>
        <v>1.4999999999999999E-4</v>
      </c>
      <c r="N33" s="41"/>
      <c r="O33" s="41"/>
    </row>
    <row r="34" spans="1:15" ht="15" customHeight="1" x14ac:dyDescent="0.2">
      <c r="A34" s="131" t="s">
        <v>144</v>
      </c>
      <c r="B34" s="2">
        <v>2</v>
      </c>
      <c r="C34" s="52">
        <v>39272</v>
      </c>
      <c r="D34" s="47" t="s">
        <v>210</v>
      </c>
      <c r="E34" s="2" t="s">
        <v>1</v>
      </c>
      <c r="F34" s="8">
        <v>100</v>
      </c>
      <c r="G34" s="8">
        <f>Composições!D106</f>
        <v>1.72</v>
      </c>
      <c r="H34" s="1">
        <f t="shared" ref="H34" si="51">G34*(1+$M$3)</f>
        <v>2.15</v>
      </c>
      <c r="I34" s="1">
        <f>Composições!D107</f>
        <v>2.29</v>
      </c>
      <c r="J34" s="1">
        <f t="shared" ref="J34" si="52">I34*(1+$M$3)</f>
        <v>2.86</v>
      </c>
      <c r="K34" s="3">
        <f t="shared" ref="K34" si="53">J34+H34</f>
        <v>5.01</v>
      </c>
      <c r="L34" s="3">
        <f t="shared" ref="L34" si="54">F34*K34</f>
        <v>501</v>
      </c>
      <c r="M34" s="140">
        <f t="shared" si="6"/>
        <v>1.8E-3</v>
      </c>
      <c r="N34" s="41"/>
      <c r="O34" s="41"/>
    </row>
    <row r="35" spans="1:15" ht="15" customHeight="1" x14ac:dyDescent="0.2">
      <c r="A35" s="131" t="s">
        <v>145</v>
      </c>
      <c r="B35" s="2">
        <v>2</v>
      </c>
      <c r="C35" s="52">
        <v>39273</v>
      </c>
      <c r="D35" s="47" t="s">
        <v>211</v>
      </c>
      <c r="E35" s="2" t="s">
        <v>1</v>
      </c>
      <c r="F35" s="8">
        <v>30</v>
      </c>
      <c r="G35" s="8">
        <f>Composições!D118</f>
        <v>2.37</v>
      </c>
      <c r="H35" s="1">
        <f t="shared" ref="H35" si="55">G35*(1+$M$3)</f>
        <v>2.96</v>
      </c>
      <c r="I35" s="1">
        <f>Composições!D119</f>
        <v>2.3199999999999998</v>
      </c>
      <c r="J35" s="1">
        <f t="shared" ref="J35" si="56">I35*(1+$M$3)</f>
        <v>2.9</v>
      </c>
      <c r="K35" s="3">
        <f t="shared" ref="K35:K36" si="57">J35+H35</f>
        <v>5.86</v>
      </c>
      <c r="L35" s="3">
        <f t="shared" ref="L35:L36" si="58">F35*K35</f>
        <v>175.8</v>
      </c>
      <c r="M35" s="140">
        <f t="shared" si="6"/>
        <v>6.3000000000000003E-4</v>
      </c>
      <c r="N35" s="41"/>
      <c r="O35" s="41"/>
    </row>
    <row r="36" spans="1:15" ht="15" customHeight="1" x14ac:dyDescent="0.2">
      <c r="A36" s="131" t="s">
        <v>146</v>
      </c>
      <c r="B36" s="2">
        <v>2</v>
      </c>
      <c r="C36" s="52">
        <v>1875</v>
      </c>
      <c r="D36" s="47" t="s">
        <v>212</v>
      </c>
      <c r="E36" s="2" t="s">
        <v>1</v>
      </c>
      <c r="F36" s="8">
        <v>5</v>
      </c>
      <c r="G36" s="8">
        <f>Composições!D130</f>
        <v>3.79</v>
      </c>
      <c r="H36" s="1">
        <f t="shared" ref="H36" si="59">G36*(1+$M$3)</f>
        <v>4.7300000000000004</v>
      </c>
      <c r="I36" s="1">
        <f>Composições!D131</f>
        <v>4.59</v>
      </c>
      <c r="J36" s="1">
        <f t="shared" ref="J36" si="60">I36*(1+$M$3)</f>
        <v>5.73</v>
      </c>
      <c r="K36" s="3">
        <f t="shared" si="57"/>
        <v>10.46</v>
      </c>
      <c r="L36" s="3">
        <f t="shared" si="58"/>
        <v>52.3</v>
      </c>
      <c r="M36" s="140">
        <f t="shared" si="6"/>
        <v>1.9000000000000001E-4</v>
      </c>
      <c r="N36" s="41"/>
      <c r="O36" s="41"/>
    </row>
    <row r="37" spans="1:15" ht="15" customHeight="1" x14ac:dyDescent="0.2">
      <c r="A37" s="131" t="s">
        <v>147</v>
      </c>
      <c r="B37" s="2">
        <v>1</v>
      </c>
      <c r="C37" s="52">
        <v>93654</v>
      </c>
      <c r="D37" s="20" t="s">
        <v>60</v>
      </c>
      <c r="E37" s="2" t="s">
        <v>1</v>
      </c>
      <c r="F37" s="8">
        <v>44</v>
      </c>
      <c r="G37" s="8">
        <v>9.1199999999999992</v>
      </c>
      <c r="H37" s="1">
        <f t="shared" ref="H37" si="61">G37*(1+$M$3)</f>
        <v>11.39</v>
      </c>
      <c r="I37" s="1">
        <v>1.93</v>
      </c>
      <c r="J37" s="1">
        <f t="shared" ref="J37" si="62">I37*(1+$M$3)</f>
        <v>2.41</v>
      </c>
      <c r="K37" s="3">
        <f t="shared" ref="K37:K53" si="63">J37+H37</f>
        <v>13.8</v>
      </c>
      <c r="L37" s="3">
        <f t="shared" ref="L37:L53" si="64">F37*K37</f>
        <v>607.20000000000005</v>
      </c>
      <c r="M37" s="140">
        <f t="shared" si="6"/>
        <v>2.1800000000000001E-3</v>
      </c>
      <c r="N37" s="41"/>
      <c r="O37" s="41"/>
    </row>
    <row r="38" spans="1:15" ht="15" customHeight="1" x14ac:dyDescent="0.2">
      <c r="A38" s="131" t="s">
        <v>148</v>
      </c>
      <c r="B38" s="2">
        <v>1</v>
      </c>
      <c r="C38" s="52">
        <v>93656</v>
      </c>
      <c r="D38" s="20" t="s">
        <v>61</v>
      </c>
      <c r="E38" s="2" t="s">
        <v>1</v>
      </c>
      <c r="F38" s="8">
        <v>6</v>
      </c>
      <c r="G38" s="8">
        <v>9.36</v>
      </c>
      <c r="H38" s="1">
        <f t="shared" ref="H38" si="65">G38*(1+$M$3)</f>
        <v>11.69</v>
      </c>
      <c r="I38" s="1">
        <v>2.66</v>
      </c>
      <c r="J38" s="1">
        <f t="shared" ref="J38" si="66">I38*(1+$M$3)</f>
        <v>3.32</v>
      </c>
      <c r="K38" s="3">
        <f t="shared" si="63"/>
        <v>15.01</v>
      </c>
      <c r="L38" s="3">
        <f t="shared" si="64"/>
        <v>90.06</v>
      </c>
      <c r="M38" s="140">
        <f t="shared" si="6"/>
        <v>3.2000000000000003E-4</v>
      </c>
      <c r="N38" s="41"/>
      <c r="O38" s="41"/>
    </row>
    <row r="39" spans="1:15" ht="15" customHeight="1" x14ac:dyDescent="0.2">
      <c r="A39" s="131" t="s">
        <v>149</v>
      </c>
      <c r="B39" s="2">
        <v>1</v>
      </c>
      <c r="C39" s="52">
        <v>93657</v>
      </c>
      <c r="D39" s="20" t="s">
        <v>62</v>
      </c>
      <c r="E39" s="2" t="s">
        <v>1</v>
      </c>
      <c r="F39" s="8">
        <v>12</v>
      </c>
      <c r="G39" s="8">
        <v>9.6199999999999992</v>
      </c>
      <c r="H39" s="1">
        <f t="shared" ref="H39" si="67">G39*(1+$M$3)</f>
        <v>12.01</v>
      </c>
      <c r="I39" s="1">
        <v>3.67</v>
      </c>
      <c r="J39" s="1">
        <f t="shared" ref="J39" si="68">I39*(1+$M$3)</f>
        <v>4.58</v>
      </c>
      <c r="K39" s="3">
        <f t="shared" si="63"/>
        <v>16.59</v>
      </c>
      <c r="L39" s="3">
        <f t="shared" si="64"/>
        <v>199.08</v>
      </c>
      <c r="M39" s="140">
        <f t="shared" si="6"/>
        <v>7.1000000000000002E-4</v>
      </c>
      <c r="N39" s="41"/>
      <c r="O39" s="41"/>
    </row>
    <row r="40" spans="1:15" ht="15" customHeight="1" x14ac:dyDescent="0.2">
      <c r="A40" s="131" t="s">
        <v>150</v>
      </c>
      <c r="B40" s="2">
        <v>1</v>
      </c>
      <c r="C40" s="52">
        <v>93658</v>
      </c>
      <c r="D40" s="20" t="s">
        <v>63</v>
      </c>
      <c r="E40" s="2" t="s">
        <v>1</v>
      </c>
      <c r="F40" s="8">
        <v>2</v>
      </c>
      <c r="G40" s="8">
        <v>13.95</v>
      </c>
      <c r="H40" s="1">
        <f t="shared" ref="H40" si="69">G40*(1+$M$3)</f>
        <v>17.420000000000002</v>
      </c>
      <c r="I40" s="1">
        <v>5.45</v>
      </c>
      <c r="J40" s="1">
        <f t="shared" ref="J40" si="70">I40*(1+$M$3)</f>
        <v>6.8</v>
      </c>
      <c r="K40" s="3">
        <f t="shared" si="63"/>
        <v>24.22</v>
      </c>
      <c r="L40" s="3">
        <f t="shared" si="64"/>
        <v>48.44</v>
      </c>
      <c r="M40" s="140">
        <f t="shared" si="6"/>
        <v>1.7000000000000001E-4</v>
      </c>
      <c r="N40" s="41"/>
      <c r="O40" s="41"/>
    </row>
    <row r="41" spans="1:15" ht="15" customHeight="1" x14ac:dyDescent="0.2">
      <c r="A41" s="131" t="s">
        <v>151</v>
      </c>
      <c r="B41" s="2"/>
      <c r="C41" s="52" t="s">
        <v>17</v>
      </c>
      <c r="D41" s="20" t="s">
        <v>100</v>
      </c>
      <c r="E41" s="2" t="s">
        <v>1</v>
      </c>
      <c r="F41" s="8">
        <v>1</v>
      </c>
      <c r="G41" s="8">
        <f>Composições!D142</f>
        <v>128.4</v>
      </c>
      <c r="H41" s="1">
        <f t="shared" ref="H41" si="71">G41*(1+$M$3)</f>
        <v>160.29</v>
      </c>
      <c r="I41" s="1">
        <f>Composições!D143</f>
        <v>4.67</v>
      </c>
      <c r="J41" s="1">
        <f t="shared" ref="J41" si="72">I41*(1+$M$3)</f>
        <v>5.83</v>
      </c>
      <c r="K41" s="3">
        <f t="shared" si="63"/>
        <v>166.12</v>
      </c>
      <c r="L41" s="3">
        <f t="shared" si="64"/>
        <v>166.12</v>
      </c>
      <c r="M41" s="140">
        <f t="shared" si="6"/>
        <v>5.9999999999999995E-4</v>
      </c>
      <c r="N41" s="41"/>
      <c r="O41" s="41"/>
    </row>
    <row r="42" spans="1:15" ht="15" customHeight="1" x14ac:dyDescent="0.2">
      <c r="A42" s="131" t="s">
        <v>152</v>
      </c>
      <c r="B42" s="2"/>
      <c r="C42" s="52" t="s">
        <v>17</v>
      </c>
      <c r="D42" s="20" t="s">
        <v>101</v>
      </c>
      <c r="E42" s="2" t="s">
        <v>1</v>
      </c>
      <c r="F42" s="8">
        <v>3</v>
      </c>
      <c r="G42" s="8">
        <f>Composições!D154</f>
        <v>128.4</v>
      </c>
      <c r="H42" s="1">
        <f t="shared" ref="H42" si="73">G42*(1+$M$3)</f>
        <v>160.29</v>
      </c>
      <c r="I42" s="1">
        <f>Composições!D155</f>
        <v>4.67</v>
      </c>
      <c r="J42" s="1">
        <f t="shared" ref="J42" si="74">I42*(1+$M$3)</f>
        <v>5.83</v>
      </c>
      <c r="K42" s="3">
        <f t="shared" si="63"/>
        <v>166.12</v>
      </c>
      <c r="L42" s="3">
        <f t="shared" si="64"/>
        <v>498.36</v>
      </c>
      <c r="M42" s="140">
        <f t="shared" si="6"/>
        <v>1.7899999999999999E-3</v>
      </c>
      <c r="N42" s="41"/>
      <c r="O42" s="41"/>
    </row>
    <row r="43" spans="1:15" ht="15" customHeight="1" x14ac:dyDescent="0.2">
      <c r="A43" s="131" t="s">
        <v>153</v>
      </c>
      <c r="B43" s="2"/>
      <c r="C43" s="52" t="s">
        <v>17</v>
      </c>
      <c r="D43" s="20" t="s">
        <v>102</v>
      </c>
      <c r="E43" s="2" t="s">
        <v>1</v>
      </c>
      <c r="F43" s="8">
        <v>6</v>
      </c>
      <c r="G43" s="8">
        <f>Composições!D166</f>
        <v>130.68</v>
      </c>
      <c r="H43" s="1">
        <f t="shared" ref="H43" si="75">G43*(1+$M$3)</f>
        <v>163.13999999999999</v>
      </c>
      <c r="I43" s="1">
        <f>Composições!D167</f>
        <v>4.67</v>
      </c>
      <c r="J43" s="1">
        <f t="shared" ref="J43" si="76">I43*(1+$M$3)</f>
        <v>5.83</v>
      </c>
      <c r="K43" s="3">
        <f t="shared" si="63"/>
        <v>168.97</v>
      </c>
      <c r="L43" s="3">
        <f t="shared" si="64"/>
        <v>1013.82</v>
      </c>
      <c r="M43" s="140">
        <f t="shared" ref="M43:M74" si="77">L43/$L$94</f>
        <v>3.63E-3</v>
      </c>
      <c r="N43" s="41"/>
      <c r="O43" s="41"/>
    </row>
    <row r="44" spans="1:15" ht="15" customHeight="1" x14ac:dyDescent="0.2">
      <c r="A44" s="131" t="s">
        <v>154</v>
      </c>
      <c r="B44" s="2">
        <v>1</v>
      </c>
      <c r="C44" s="52" t="s">
        <v>36</v>
      </c>
      <c r="D44" s="20" t="s">
        <v>37</v>
      </c>
      <c r="E44" s="2" t="s">
        <v>1</v>
      </c>
      <c r="F44" s="8">
        <v>2</v>
      </c>
      <c r="G44" s="8">
        <v>104.31</v>
      </c>
      <c r="H44" s="1">
        <f t="shared" ref="H44" si="78">G44*(1+$M$3)</f>
        <v>130.22</v>
      </c>
      <c r="I44" s="1">
        <v>16.170000000000002</v>
      </c>
      <c r="J44" s="1">
        <f t="shared" ref="J44" si="79">I44*(1+$M$3)</f>
        <v>20.190000000000001</v>
      </c>
      <c r="K44" s="3">
        <f t="shared" si="63"/>
        <v>150.41</v>
      </c>
      <c r="L44" s="3">
        <f t="shared" si="64"/>
        <v>300.82</v>
      </c>
      <c r="M44" s="140">
        <f t="shared" si="77"/>
        <v>1.08E-3</v>
      </c>
      <c r="N44" s="41"/>
      <c r="O44" s="41"/>
    </row>
    <row r="45" spans="1:15" ht="15" customHeight="1" x14ac:dyDescent="0.2">
      <c r="A45" s="131" t="s">
        <v>237</v>
      </c>
      <c r="B45" s="2">
        <v>1</v>
      </c>
      <c r="C45" s="52" t="s">
        <v>36</v>
      </c>
      <c r="D45" s="20" t="s">
        <v>45</v>
      </c>
      <c r="E45" s="2" t="s">
        <v>1</v>
      </c>
      <c r="F45" s="8">
        <v>4</v>
      </c>
      <c r="G45" s="8">
        <v>104.31</v>
      </c>
      <c r="H45" s="1">
        <f t="shared" ref="H45" si="80">G45*(1+$M$3)</f>
        <v>130.22</v>
      </c>
      <c r="I45" s="1">
        <v>16.170000000000002</v>
      </c>
      <c r="J45" s="1">
        <f t="shared" ref="J45" si="81">I45*(1+$M$3)</f>
        <v>20.190000000000001</v>
      </c>
      <c r="K45" s="3">
        <f t="shared" si="63"/>
        <v>150.41</v>
      </c>
      <c r="L45" s="3">
        <f t="shared" si="64"/>
        <v>601.64</v>
      </c>
      <c r="M45" s="140">
        <f t="shared" si="77"/>
        <v>2.16E-3</v>
      </c>
      <c r="N45" s="41"/>
      <c r="O45" s="41"/>
    </row>
    <row r="46" spans="1:15" ht="15" customHeight="1" x14ac:dyDescent="0.2">
      <c r="A46" s="131" t="s">
        <v>238</v>
      </c>
      <c r="B46" s="2">
        <v>1</v>
      </c>
      <c r="C46" s="52" t="s">
        <v>103</v>
      </c>
      <c r="D46" s="20" t="s">
        <v>59</v>
      </c>
      <c r="E46" s="2" t="s">
        <v>1</v>
      </c>
      <c r="F46" s="8">
        <v>2</v>
      </c>
      <c r="G46" s="8">
        <v>321.62</v>
      </c>
      <c r="H46" s="1">
        <f t="shared" ref="H46" si="82">G46*(1+$M$3)</f>
        <v>401.51</v>
      </c>
      <c r="I46" s="1">
        <v>16.16</v>
      </c>
      <c r="J46" s="1">
        <f t="shared" ref="J46" si="83">I46*(1+$M$3)</f>
        <v>20.170000000000002</v>
      </c>
      <c r="K46" s="3">
        <f t="shared" si="63"/>
        <v>421.68</v>
      </c>
      <c r="L46" s="3">
        <f t="shared" si="64"/>
        <v>843.36</v>
      </c>
      <c r="M46" s="140">
        <f t="shared" si="77"/>
        <v>3.0200000000000001E-3</v>
      </c>
      <c r="N46" s="41"/>
      <c r="O46" s="41"/>
    </row>
    <row r="47" spans="1:15" ht="15" customHeight="1" x14ac:dyDescent="0.2">
      <c r="A47" s="131" t="s">
        <v>239</v>
      </c>
      <c r="B47" s="2">
        <v>2</v>
      </c>
      <c r="C47" s="52">
        <v>39469</v>
      </c>
      <c r="D47" s="20" t="s">
        <v>65</v>
      </c>
      <c r="E47" s="2" t="s">
        <v>1</v>
      </c>
      <c r="F47" s="8">
        <v>4</v>
      </c>
      <c r="G47" s="8">
        <f>Composições!D178</f>
        <v>65.010000000000005</v>
      </c>
      <c r="H47" s="1">
        <f t="shared" ref="H47" si="84">G47*(1+$M$3)</f>
        <v>81.16</v>
      </c>
      <c r="I47" s="1">
        <f>Composições!D179</f>
        <v>4.59</v>
      </c>
      <c r="J47" s="1">
        <f t="shared" ref="J47" si="85">I47*(1+$M$3)</f>
        <v>5.73</v>
      </c>
      <c r="K47" s="3">
        <f t="shared" si="63"/>
        <v>86.89</v>
      </c>
      <c r="L47" s="3">
        <f t="shared" si="64"/>
        <v>347.56</v>
      </c>
      <c r="M47" s="140">
        <f t="shared" si="77"/>
        <v>1.25E-3</v>
      </c>
      <c r="N47" s="41"/>
      <c r="O47" s="41"/>
    </row>
    <row r="48" spans="1:15" ht="15" customHeight="1" x14ac:dyDescent="0.2">
      <c r="A48" s="131" t="s">
        <v>155</v>
      </c>
      <c r="B48" s="2">
        <v>2</v>
      </c>
      <c r="C48" s="52">
        <v>39471</v>
      </c>
      <c r="D48" s="20" t="s">
        <v>64</v>
      </c>
      <c r="E48" s="2" t="s">
        <v>1</v>
      </c>
      <c r="F48" s="8">
        <v>7</v>
      </c>
      <c r="G48" s="8">
        <f>Composições!D190</f>
        <v>96</v>
      </c>
      <c r="H48" s="1">
        <f t="shared" ref="H48" si="86">G48*(1+$M$3)</f>
        <v>119.85</v>
      </c>
      <c r="I48" s="1">
        <f>Composições!D191</f>
        <v>4.59</v>
      </c>
      <c r="J48" s="1">
        <f t="shared" ref="J48" si="87">I48*(1+$M$3)</f>
        <v>5.73</v>
      </c>
      <c r="K48" s="3">
        <f t="shared" si="63"/>
        <v>125.58</v>
      </c>
      <c r="L48" s="3">
        <f t="shared" si="64"/>
        <v>879.06</v>
      </c>
      <c r="M48" s="140">
        <f t="shared" si="77"/>
        <v>3.15E-3</v>
      </c>
      <c r="N48" s="41"/>
      <c r="O48" s="41"/>
    </row>
    <row r="49" spans="1:15" ht="24" x14ac:dyDescent="0.2">
      <c r="A49" s="131" t="s">
        <v>156</v>
      </c>
      <c r="B49" s="27"/>
      <c r="C49" s="27" t="s">
        <v>17</v>
      </c>
      <c r="D49" s="20" t="s">
        <v>66</v>
      </c>
      <c r="E49" s="27" t="s">
        <v>0</v>
      </c>
      <c r="F49" s="8">
        <v>224.1</v>
      </c>
      <c r="G49" s="8">
        <f>Composições!D202</f>
        <v>34.590000000000003</v>
      </c>
      <c r="H49" s="1">
        <f t="shared" ref="H49" si="88">G49*(1+$M$3)</f>
        <v>43.18</v>
      </c>
      <c r="I49" s="1">
        <f>Composições!D203</f>
        <v>3.88</v>
      </c>
      <c r="J49" s="1">
        <f t="shared" ref="J49" si="89">I49*(1+$M$3)</f>
        <v>4.84</v>
      </c>
      <c r="K49" s="3">
        <f t="shared" si="63"/>
        <v>48.02</v>
      </c>
      <c r="L49" s="3">
        <f t="shared" si="64"/>
        <v>10761.28</v>
      </c>
      <c r="M49" s="140">
        <f t="shared" si="77"/>
        <v>3.8580000000000003E-2</v>
      </c>
      <c r="N49" s="41"/>
      <c r="O49" s="41"/>
    </row>
    <row r="50" spans="1:15" ht="15" customHeight="1" x14ac:dyDescent="0.2">
      <c r="A50" s="131" t="s">
        <v>157</v>
      </c>
      <c r="B50" s="2"/>
      <c r="C50" s="52" t="s">
        <v>17</v>
      </c>
      <c r="D50" s="20" t="s">
        <v>104</v>
      </c>
      <c r="E50" s="2" t="s">
        <v>0</v>
      </c>
      <c r="F50" s="8">
        <v>8</v>
      </c>
      <c r="G50" s="8">
        <f>Composições!D214</f>
        <v>47.06</v>
      </c>
      <c r="H50" s="1">
        <f t="shared" ref="H50" si="90">G50*(1+$M$3)</f>
        <v>58.75</v>
      </c>
      <c r="I50" s="1">
        <f>Composições!D215</f>
        <v>2.33</v>
      </c>
      <c r="J50" s="1">
        <f t="shared" ref="J50" si="91">I50*(1+$M$3)</f>
        <v>2.91</v>
      </c>
      <c r="K50" s="3">
        <f t="shared" si="63"/>
        <v>61.66</v>
      </c>
      <c r="L50" s="3">
        <f t="shared" si="64"/>
        <v>493.28</v>
      </c>
      <c r="M50" s="140">
        <f t="shared" si="77"/>
        <v>1.7700000000000001E-3</v>
      </c>
      <c r="N50" s="41"/>
      <c r="O50" s="41"/>
    </row>
    <row r="51" spans="1:15" ht="15" customHeight="1" x14ac:dyDescent="0.2">
      <c r="A51" s="131" t="s">
        <v>158</v>
      </c>
      <c r="B51" s="2">
        <v>1</v>
      </c>
      <c r="C51" s="52">
        <v>97668</v>
      </c>
      <c r="D51" s="20" t="s">
        <v>74</v>
      </c>
      <c r="E51" s="2" t="s">
        <v>0</v>
      </c>
      <c r="F51" s="8">
        <v>12</v>
      </c>
      <c r="G51" s="8">
        <v>6.44</v>
      </c>
      <c r="H51" s="1">
        <f t="shared" ref="H51" si="92">G51*(1+$M$3)</f>
        <v>8.0399999999999991</v>
      </c>
      <c r="I51" s="1">
        <v>4.26</v>
      </c>
      <c r="J51" s="1">
        <f t="shared" ref="J51" si="93">I51*(1+$M$3)</f>
        <v>5.32</v>
      </c>
      <c r="K51" s="3">
        <f t="shared" si="63"/>
        <v>13.36</v>
      </c>
      <c r="L51" s="3">
        <f t="shared" si="64"/>
        <v>160.32</v>
      </c>
      <c r="M51" s="140">
        <f t="shared" si="77"/>
        <v>5.6999999999999998E-4</v>
      </c>
      <c r="N51" s="41"/>
      <c r="O51" s="41"/>
    </row>
    <row r="52" spans="1:15" ht="15" customHeight="1" x14ac:dyDescent="0.2">
      <c r="A52" s="131" t="s">
        <v>159</v>
      </c>
      <c r="B52" s="2">
        <v>1</v>
      </c>
      <c r="C52" s="52">
        <v>91871</v>
      </c>
      <c r="D52" s="20" t="s">
        <v>105</v>
      </c>
      <c r="E52" s="2" t="s">
        <v>0</v>
      </c>
      <c r="F52" s="8">
        <f>100+2</f>
        <v>102</v>
      </c>
      <c r="G52" s="8">
        <v>3.24</v>
      </c>
      <c r="H52" s="1">
        <f t="shared" ref="H52" si="94">G52*(1+$M$3)</f>
        <v>4.04</v>
      </c>
      <c r="I52" s="1">
        <v>6.92</v>
      </c>
      <c r="J52" s="1">
        <f t="shared" ref="J52" si="95">I52*(1+$M$3)</f>
        <v>8.64</v>
      </c>
      <c r="K52" s="3">
        <f t="shared" si="63"/>
        <v>12.68</v>
      </c>
      <c r="L52" s="3">
        <f t="shared" si="64"/>
        <v>1293.3599999999999</v>
      </c>
      <c r="M52" s="140">
        <f t="shared" si="77"/>
        <v>4.64E-3</v>
      </c>
      <c r="N52" s="41"/>
      <c r="O52" s="41"/>
    </row>
    <row r="53" spans="1:15" ht="15" customHeight="1" x14ac:dyDescent="0.2">
      <c r="A53" s="131" t="s">
        <v>160</v>
      </c>
      <c r="B53" s="2">
        <v>1</v>
      </c>
      <c r="C53" s="52">
        <v>91872</v>
      </c>
      <c r="D53" s="20" t="s">
        <v>205</v>
      </c>
      <c r="E53" s="2" t="s">
        <v>0</v>
      </c>
      <c r="F53" s="8">
        <v>4</v>
      </c>
      <c r="G53" s="8">
        <v>4.74</v>
      </c>
      <c r="H53" s="1">
        <f t="shared" ref="H53" si="96">G53*(1+$M$3)</f>
        <v>5.92</v>
      </c>
      <c r="I53" s="1">
        <v>7.88</v>
      </c>
      <c r="J53" s="1">
        <f t="shared" ref="J53" si="97">I53*(1+$M$3)</f>
        <v>9.84</v>
      </c>
      <c r="K53" s="3">
        <f t="shared" si="63"/>
        <v>15.76</v>
      </c>
      <c r="L53" s="3">
        <f t="shared" si="64"/>
        <v>63.04</v>
      </c>
      <c r="M53" s="140">
        <f t="shared" si="77"/>
        <v>2.3000000000000001E-4</v>
      </c>
      <c r="N53" s="41"/>
      <c r="O53" s="41"/>
    </row>
    <row r="54" spans="1:15" ht="15" customHeight="1" x14ac:dyDescent="0.2">
      <c r="A54" s="131" t="s">
        <v>161</v>
      </c>
      <c r="B54" s="2">
        <v>1</v>
      </c>
      <c r="C54" s="52">
        <v>93008</v>
      </c>
      <c r="D54" s="20" t="s">
        <v>204</v>
      </c>
      <c r="E54" s="2" t="s">
        <v>0</v>
      </c>
      <c r="F54" s="8">
        <v>50</v>
      </c>
      <c r="G54" s="8">
        <v>6.51</v>
      </c>
      <c r="H54" s="1">
        <f t="shared" ref="H54" si="98">G54*(1+$M$3)</f>
        <v>8.1300000000000008</v>
      </c>
      <c r="I54" s="1">
        <v>4.53</v>
      </c>
      <c r="J54" s="1">
        <f t="shared" ref="J54" si="99">I54*(1+$M$3)</f>
        <v>5.66</v>
      </c>
      <c r="K54" s="3">
        <f t="shared" ref="K54" si="100">J54+H54</f>
        <v>13.79</v>
      </c>
      <c r="L54" s="3">
        <f t="shared" ref="L54" si="101">F54*K54</f>
        <v>689.5</v>
      </c>
      <c r="M54" s="140">
        <f t="shared" si="77"/>
        <v>2.47E-3</v>
      </c>
      <c r="N54" s="41"/>
      <c r="O54" s="41"/>
    </row>
    <row r="55" spans="1:15" ht="15" customHeight="1" x14ac:dyDescent="0.2">
      <c r="A55" s="131" t="s">
        <v>162</v>
      </c>
      <c r="B55" s="2">
        <v>1</v>
      </c>
      <c r="C55" s="52">
        <v>96526</v>
      </c>
      <c r="D55" s="20" t="s">
        <v>215</v>
      </c>
      <c r="E55" s="2" t="s">
        <v>216</v>
      </c>
      <c r="F55" s="8">
        <f>5*0.6*0.6</f>
        <v>1.8</v>
      </c>
      <c r="G55" s="8">
        <v>33.93</v>
      </c>
      <c r="H55" s="1">
        <f t="shared" ref="H55" si="102">G55*(1+$M$3)</f>
        <v>42.36</v>
      </c>
      <c r="I55" s="1">
        <v>189</v>
      </c>
      <c r="J55" s="1">
        <f t="shared" ref="J55" si="103">I55*(1+$M$3)</f>
        <v>235.95</v>
      </c>
      <c r="K55" s="3">
        <f t="shared" ref="K55" si="104">J55+H55</f>
        <v>278.31</v>
      </c>
      <c r="L55" s="3">
        <f t="shared" ref="L55" si="105">F55*K55</f>
        <v>500.96</v>
      </c>
      <c r="M55" s="140">
        <f t="shared" si="77"/>
        <v>1.8E-3</v>
      </c>
      <c r="N55" s="41"/>
      <c r="O55" s="41"/>
    </row>
    <row r="56" spans="1:15" ht="15" customHeight="1" x14ac:dyDescent="0.2">
      <c r="A56" s="131" t="s">
        <v>163</v>
      </c>
      <c r="B56" s="2">
        <v>1</v>
      </c>
      <c r="C56" s="52">
        <v>96995</v>
      </c>
      <c r="D56" s="20" t="s">
        <v>217</v>
      </c>
      <c r="E56" s="2" t="s">
        <v>216</v>
      </c>
      <c r="F56" s="8">
        <f>5*0.6*0.6</f>
        <v>1.8</v>
      </c>
      <c r="G56" s="8">
        <v>6.13</v>
      </c>
      <c r="H56" s="1">
        <f t="shared" ref="H56" si="106">G56*(1+$M$3)</f>
        <v>7.65</v>
      </c>
      <c r="I56" s="1">
        <v>29.24</v>
      </c>
      <c r="J56" s="1">
        <f t="shared" ref="J56" si="107">I56*(1+$M$3)</f>
        <v>36.5</v>
      </c>
      <c r="K56" s="3">
        <f t="shared" ref="K56" si="108">J56+H56</f>
        <v>44.15</v>
      </c>
      <c r="L56" s="3">
        <f t="shared" ref="L56" si="109">F56*K56</f>
        <v>79.47</v>
      </c>
      <c r="M56" s="140">
        <f t="shared" si="77"/>
        <v>2.7999999999999998E-4</v>
      </c>
      <c r="N56" s="41"/>
      <c r="O56" s="41"/>
    </row>
    <row r="57" spans="1:15" ht="15" customHeight="1" x14ac:dyDescent="0.2">
      <c r="A57" s="131" t="s">
        <v>164</v>
      </c>
      <c r="B57" s="2">
        <v>2</v>
      </c>
      <c r="C57" s="52">
        <v>42015</v>
      </c>
      <c r="D57" s="20" t="s">
        <v>71</v>
      </c>
      <c r="E57" s="2" t="s">
        <v>0</v>
      </c>
      <c r="F57" s="8">
        <v>10</v>
      </c>
      <c r="G57" s="8">
        <v>0.11</v>
      </c>
      <c r="H57" s="1">
        <f t="shared" ref="H57" si="110">G57*(1+$M$3)</f>
        <v>0.14000000000000001</v>
      </c>
      <c r="I57" s="1"/>
      <c r="J57" s="1"/>
      <c r="K57" s="3">
        <f>J57+H57</f>
        <v>0.14000000000000001</v>
      </c>
      <c r="L57" s="3">
        <f t="shared" ref="L57:L65" si="111">F57*K57</f>
        <v>1.4</v>
      </c>
      <c r="M57" s="140">
        <f t="shared" si="77"/>
        <v>1.0000000000000001E-5</v>
      </c>
      <c r="N57" s="41"/>
      <c r="O57" s="41"/>
    </row>
    <row r="58" spans="1:15" ht="24" x14ac:dyDescent="0.2">
      <c r="A58" s="131" t="s">
        <v>165</v>
      </c>
      <c r="B58" s="2">
        <v>1</v>
      </c>
      <c r="C58" s="52">
        <v>96985</v>
      </c>
      <c r="D58" s="20" t="s">
        <v>70</v>
      </c>
      <c r="E58" s="2" t="s">
        <v>1</v>
      </c>
      <c r="F58" s="8">
        <v>6</v>
      </c>
      <c r="G58" s="8">
        <v>40.98</v>
      </c>
      <c r="H58" s="1">
        <f t="shared" ref="H58" si="112">G58*(1+$M$3)</f>
        <v>51.16</v>
      </c>
      <c r="I58" s="1">
        <v>10.23</v>
      </c>
      <c r="J58" s="1">
        <f t="shared" ref="J58" si="113">I58*(1+$M$3)</f>
        <v>12.77</v>
      </c>
      <c r="K58" s="3">
        <f>J58+H58</f>
        <v>63.93</v>
      </c>
      <c r="L58" s="3">
        <f t="shared" si="111"/>
        <v>383.58</v>
      </c>
      <c r="M58" s="140">
        <f t="shared" si="77"/>
        <v>1.3799999999999999E-3</v>
      </c>
      <c r="N58" s="41"/>
      <c r="O58" s="41"/>
    </row>
    <row r="59" spans="1:15" ht="15" customHeight="1" x14ac:dyDescent="0.2">
      <c r="A59" s="131" t="s">
        <v>166</v>
      </c>
      <c r="B59" s="2">
        <v>1</v>
      </c>
      <c r="C59" s="53">
        <v>91953</v>
      </c>
      <c r="D59" s="48" t="s">
        <v>106</v>
      </c>
      <c r="E59" s="40" t="s">
        <v>1</v>
      </c>
      <c r="F59" s="8">
        <v>21</v>
      </c>
      <c r="G59" s="8">
        <v>11.94</v>
      </c>
      <c r="H59" s="1">
        <f t="shared" ref="H59" si="114">G59*(1+$M$3)</f>
        <v>14.91</v>
      </c>
      <c r="I59" s="1">
        <v>12.08</v>
      </c>
      <c r="J59" s="1">
        <f t="shared" ref="J59" si="115">I59*(1+$M$3)</f>
        <v>15.08</v>
      </c>
      <c r="K59" s="3">
        <f>J59+H59</f>
        <v>29.99</v>
      </c>
      <c r="L59" s="3">
        <f t="shared" si="111"/>
        <v>629.79</v>
      </c>
      <c r="M59" s="140">
        <f t="shared" si="77"/>
        <v>2.2599999999999999E-3</v>
      </c>
      <c r="N59" s="41"/>
      <c r="O59" s="41"/>
    </row>
    <row r="60" spans="1:15" ht="15" customHeight="1" x14ac:dyDescent="0.2">
      <c r="A60" s="131" t="s">
        <v>167</v>
      </c>
      <c r="B60" s="2">
        <v>1</v>
      </c>
      <c r="C60" s="53">
        <v>91955</v>
      </c>
      <c r="D60" s="20" t="s">
        <v>107</v>
      </c>
      <c r="E60" s="40" t="s">
        <v>1</v>
      </c>
      <c r="F60" s="8">
        <v>4</v>
      </c>
      <c r="G60" s="8">
        <v>14.3</v>
      </c>
      <c r="H60" s="1">
        <f t="shared" ref="H60" si="116">G60*(1+$M$3)</f>
        <v>17.850000000000001</v>
      </c>
      <c r="I60" s="1">
        <v>15.44</v>
      </c>
      <c r="J60" s="1">
        <f t="shared" ref="J60" si="117">I60*(1+$M$3)</f>
        <v>19.28</v>
      </c>
      <c r="K60" s="3">
        <f>J60+H60</f>
        <v>37.130000000000003</v>
      </c>
      <c r="L60" s="3">
        <f t="shared" si="111"/>
        <v>148.52000000000001</v>
      </c>
      <c r="M60" s="140">
        <f t="shared" si="77"/>
        <v>5.2999999999999998E-4</v>
      </c>
      <c r="N60" s="41"/>
      <c r="O60" s="41"/>
    </row>
    <row r="61" spans="1:15" ht="15" customHeight="1" x14ac:dyDescent="0.2">
      <c r="A61" s="131" t="s">
        <v>168</v>
      </c>
      <c r="B61" s="2">
        <v>1</v>
      </c>
      <c r="C61" s="53">
        <v>91959</v>
      </c>
      <c r="D61" s="20" t="s">
        <v>108</v>
      </c>
      <c r="E61" s="40" t="s">
        <v>1</v>
      </c>
      <c r="F61" s="8">
        <v>8</v>
      </c>
      <c r="G61" s="8">
        <v>19.190000000000001</v>
      </c>
      <c r="H61" s="1">
        <f t="shared" ref="H61" si="118">G61*(1+$M$3)</f>
        <v>23.96</v>
      </c>
      <c r="I61" s="1">
        <v>18.739999999999998</v>
      </c>
      <c r="J61" s="1">
        <f t="shared" ref="J61" si="119">I61*(1+$M$3)</f>
        <v>23.4</v>
      </c>
      <c r="K61" s="3">
        <f>J61+H61</f>
        <v>47.36</v>
      </c>
      <c r="L61" s="3">
        <f t="shared" si="111"/>
        <v>378.88</v>
      </c>
      <c r="M61" s="140">
        <f t="shared" si="77"/>
        <v>1.3600000000000001E-3</v>
      </c>
      <c r="N61" s="41"/>
      <c r="O61" s="41"/>
    </row>
    <row r="62" spans="1:15" ht="15" customHeight="1" x14ac:dyDescent="0.2">
      <c r="A62" s="131" t="s">
        <v>169</v>
      </c>
      <c r="B62" s="2">
        <v>1</v>
      </c>
      <c r="C62" s="53">
        <v>91961</v>
      </c>
      <c r="D62" s="48" t="s">
        <v>109</v>
      </c>
      <c r="E62" s="40" t="s">
        <v>1</v>
      </c>
      <c r="F62" s="8">
        <v>2</v>
      </c>
      <c r="G62" s="8">
        <v>23.91</v>
      </c>
      <c r="H62" s="1">
        <f t="shared" ref="H62" si="120">G62*(1+$M$3)</f>
        <v>29.85</v>
      </c>
      <c r="I62" s="1">
        <v>25.43</v>
      </c>
      <c r="J62" s="1">
        <f t="shared" ref="J62" si="121">I62*(1+$M$3)</f>
        <v>31.75</v>
      </c>
      <c r="K62" s="3">
        <f t="shared" ref="K62:K84" si="122">J62+H62</f>
        <v>61.6</v>
      </c>
      <c r="L62" s="3">
        <f t="shared" si="111"/>
        <v>123.2</v>
      </c>
      <c r="M62" s="140">
        <f t="shared" si="77"/>
        <v>4.4000000000000002E-4</v>
      </c>
      <c r="N62" s="41"/>
      <c r="O62" s="41"/>
    </row>
    <row r="63" spans="1:15" ht="15" customHeight="1" x14ac:dyDescent="0.2">
      <c r="A63" s="131" t="s">
        <v>170</v>
      </c>
      <c r="B63" s="2">
        <v>1</v>
      </c>
      <c r="C63" s="53">
        <v>91967</v>
      </c>
      <c r="D63" s="20" t="s">
        <v>110</v>
      </c>
      <c r="E63" s="40" t="s">
        <v>1</v>
      </c>
      <c r="F63" s="8">
        <v>4</v>
      </c>
      <c r="G63" s="8">
        <v>26.43</v>
      </c>
      <c r="H63" s="1">
        <f t="shared" ref="H63" si="123">G63*(1+$M$3)</f>
        <v>33</v>
      </c>
      <c r="I63" s="1">
        <v>25.42</v>
      </c>
      <c r="J63" s="1">
        <f t="shared" ref="J63" si="124">I63*(1+$M$3)</f>
        <v>31.73</v>
      </c>
      <c r="K63" s="3">
        <f t="shared" si="122"/>
        <v>64.73</v>
      </c>
      <c r="L63" s="3">
        <f t="shared" si="111"/>
        <v>258.92</v>
      </c>
      <c r="M63" s="140">
        <f t="shared" si="77"/>
        <v>9.3000000000000005E-4</v>
      </c>
      <c r="N63" s="41"/>
      <c r="O63" s="41"/>
    </row>
    <row r="64" spans="1:15" ht="24" x14ac:dyDescent="0.2">
      <c r="A64" s="131" t="s">
        <v>171</v>
      </c>
      <c r="B64" s="2">
        <v>3</v>
      </c>
      <c r="C64" s="53" t="s">
        <v>225</v>
      </c>
      <c r="D64" s="20" t="s">
        <v>68</v>
      </c>
      <c r="E64" s="40" t="s">
        <v>1</v>
      </c>
      <c r="F64" s="8">
        <v>130</v>
      </c>
      <c r="G64" s="8">
        <f>148.63/1.25</f>
        <v>118.9</v>
      </c>
      <c r="H64" s="1">
        <f t="shared" ref="H64" si="125">G64*(1+$M$3)</f>
        <v>148.43</v>
      </c>
      <c r="I64" s="1">
        <v>43.13</v>
      </c>
      <c r="J64" s="1">
        <f t="shared" ref="J64" si="126">I64*(1+$M$3)</f>
        <v>53.84</v>
      </c>
      <c r="K64" s="3">
        <f t="shared" si="122"/>
        <v>202.27</v>
      </c>
      <c r="L64" s="3">
        <f t="shared" si="111"/>
        <v>26295.1</v>
      </c>
      <c r="M64" s="140">
        <f t="shared" si="77"/>
        <v>9.4270000000000007E-2</v>
      </c>
      <c r="N64" s="41"/>
      <c r="O64" s="41"/>
    </row>
    <row r="65" spans="1:45" ht="15" customHeight="1" x14ac:dyDescent="0.2">
      <c r="A65" s="131" t="s">
        <v>172</v>
      </c>
      <c r="B65" s="2">
        <v>2</v>
      </c>
      <c r="C65" s="53">
        <v>2638</v>
      </c>
      <c r="D65" s="20" t="s">
        <v>209</v>
      </c>
      <c r="E65" s="40" t="s">
        <v>1</v>
      </c>
      <c r="F65" s="8">
        <v>1</v>
      </c>
      <c r="G65" s="8">
        <f>Composições!D226</f>
        <v>1.96</v>
      </c>
      <c r="H65" s="1">
        <f t="shared" ref="H65" si="127">G65*(1+$M$3)</f>
        <v>2.4500000000000002</v>
      </c>
      <c r="I65" s="1">
        <f>Composições!D227</f>
        <v>7.85</v>
      </c>
      <c r="J65" s="1">
        <f t="shared" ref="J65" si="128">I65*(1+$M$3)</f>
        <v>9.8000000000000007</v>
      </c>
      <c r="K65" s="3">
        <f t="shared" si="122"/>
        <v>12.25</v>
      </c>
      <c r="L65" s="3">
        <f t="shared" si="111"/>
        <v>12.25</v>
      </c>
      <c r="M65" s="140">
        <f t="shared" si="77"/>
        <v>4.0000000000000003E-5</v>
      </c>
      <c r="N65" s="41"/>
      <c r="O65" s="41"/>
    </row>
    <row r="66" spans="1:45" ht="15" customHeight="1" x14ac:dyDescent="0.2">
      <c r="A66" s="131" t="s">
        <v>173</v>
      </c>
      <c r="B66" s="2">
        <v>2</v>
      </c>
      <c r="C66" s="53">
        <v>1891</v>
      </c>
      <c r="D66" s="20" t="s">
        <v>206</v>
      </c>
      <c r="E66" s="40" t="s">
        <v>1</v>
      </c>
      <c r="F66" s="8">
        <v>150</v>
      </c>
      <c r="G66" s="8">
        <f>Composições!D238</f>
        <v>0.79</v>
      </c>
      <c r="H66" s="1">
        <f t="shared" ref="H66" si="129">G66*(1+$M$3)</f>
        <v>0.99</v>
      </c>
      <c r="I66" s="1">
        <f>Composições!D239</f>
        <v>7.85</v>
      </c>
      <c r="J66" s="1">
        <f t="shared" ref="J66" si="130">I66*(1+$M$3)</f>
        <v>9.8000000000000007</v>
      </c>
      <c r="K66" s="3">
        <f t="shared" ref="K66" si="131">J66+H66</f>
        <v>10.79</v>
      </c>
      <c r="L66" s="3">
        <f t="shared" ref="L66" si="132">F66*K66</f>
        <v>1618.5</v>
      </c>
      <c r="M66" s="140">
        <f t="shared" si="77"/>
        <v>5.7999999999999996E-3</v>
      </c>
      <c r="N66" s="41"/>
      <c r="O66" s="41"/>
    </row>
    <row r="67" spans="1:45" ht="15" customHeight="1" x14ac:dyDescent="0.2">
      <c r="A67" s="131" t="s">
        <v>174</v>
      </c>
      <c r="B67" s="2">
        <v>2</v>
      </c>
      <c r="C67" s="53">
        <v>1892</v>
      </c>
      <c r="D67" s="20" t="s">
        <v>207</v>
      </c>
      <c r="E67" s="40" t="s">
        <v>1</v>
      </c>
      <c r="F67" s="8">
        <v>7</v>
      </c>
      <c r="G67" s="8">
        <f>Composições!D250</f>
        <v>1.1100000000000001</v>
      </c>
      <c r="H67" s="1">
        <f t="shared" ref="H67" si="133">G67*(1+$M$3)</f>
        <v>1.39</v>
      </c>
      <c r="I67" s="1">
        <f>Composições!D251</f>
        <v>7.85</v>
      </c>
      <c r="J67" s="1">
        <f t="shared" ref="J67" si="134">I67*(1+$M$3)</f>
        <v>9.8000000000000007</v>
      </c>
      <c r="K67" s="3">
        <f t="shared" ref="K67:K68" si="135">J67+H67</f>
        <v>11.19</v>
      </c>
      <c r="L67" s="3">
        <f t="shared" ref="L67:L68" si="136">F67*K67</f>
        <v>78.33</v>
      </c>
      <c r="M67" s="140">
        <f t="shared" si="77"/>
        <v>2.7999999999999998E-4</v>
      </c>
      <c r="N67" s="41"/>
      <c r="O67" s="41"/>
    </row>
    <row r="68" spans="1:45" ht="15" customHeight="1" x14ac:dyDescent="0.2">
      <c r="A68" s="131" t="s">
        <v>175</v>
      </c>
      <c r="B68" s="2">
        <v>2</v>
      </c>
      <c r="C68" s="53">
        <v>1893</v>
      </c>
      <c r="D68" s="20" t="s">
        <v>208</v>
      </c>
      <c r="E68" s="40" t="s">
        <v>1</v>
      </c>
      <c r="F68" s="8">
        <v>7</v>
      </c>
      <c r="G68" s="8">
        <f>Composições!D262</f>
        <v>2.37</v>
      </c>
      <c r="H68" s="1">
        <f t="shared" ref="H68" si="137">G68*(1+$M$3)</f>
        <v>2.96</v>
      </c>
      <c r="I68" s="1">
        <f>Composições!D263</f>
        <v>7.85</v>
      </c>
      <c r="J68" s="1">
        <f t="shared" ref="J68" si="138">I68*(1+$M$3)</f>
        <v>9.8000000000000007</v>
      </c>
      <c r="K68" s="3">
        <f t="shared" si="135"/>
        <v>12.76</v>
      </c>
      <c r="L68" s="3">
        <f t="shared" si="136"/>
        <v>89.32</v>
      </c>
      <c r="M68" s="140">
        <f t="shared" si="77"/>
        <v>3.2000000000000003E-4</v>
      </c>
      <c r="N68" s="41"/>
      <c r="O68" s="41"/>
    </row>
    <row r="69" spans="1:45" ht="15" customHeight="1" x14ac:dyDescent="0.2">
      <c r="A69" s="131" t="s">
        <v>176</v>
      </c>
      <c r="B69" s="2"/>
      <c r="C69" s="53" t="s">
        <v>17</v>
      </c>
      <c r="D69" s="20" t="s">
        <v>214</v>
      </c>
      <c r="E69" s="40" t="s">
        <v>1</v>
      </c>
      <c r="F69" s="8">
        <v>1</v>
      </c>
      <c r="G69" s="8">
        <f>Composições!D279</f>
        <v>253.11</v>
      </c>
      <c r="H69" s="1">
        <f t="shared" ref="H69" si="139">G69*(1+$M$3)</f>
        <v>315.98</v>
      </c>
      <c r="I69" s="1">
        <f>Composições!D280</f>
        <v>209.58</v>
      </c>
      <c r="J69" s="1">
        <f t="shared" ref="J69" si="140">I69*(1+$M$3)</f>
        <v>261.64</v>
      </c>
      <c r="K69" s="3">
        <f t="shared" ref="K69" si="141">J69+H69</f>
        <v>577.62</v>
      </c>
      <c r="L69" s="3">
        <f t="shared" ref="L69" si="142">F69*K69</f>
        <v>577.62</v>
      </c>
      <c r="M69" s="140">
        <f t="shared" si="77"/>
        <v>2.0699999999999998E-3</v>
      </c>
      <c r="N69" s="41"/>
      <c r="O69" s="41"/>
    </row>
    <row r="70" spans="1:45" s="19" customFormat="1" ht="15" customHeight="1" x14ac:dyDescent="0.2">
      <c r="A70" s="131" t="s">
        <v>177</v>
      </c>
      <c r="B70" s="27"/>
      <c r="C70" s="65" t="s">
        <v>20</v>
      </c>
      <c r="D70" s="48" t="s">
        <v>52</v>
      </c>
      <c r="E70" s="27" t="s">
        <v>1</v>
      </c>
      <c r="F70" s="8">
        <v>196</v>
      </c>
      <c r="G70" s="8">
        <f>0.45/1.25</f>
        <v>0.36</v>
      </c>
      <c r="H70" s="1">
        <f t="shared" ref="H70" si="143">G70*(1+$M$3)</f>
        <v>0.45</v>
      </c>
      <c r="I70" s="1"/>
      <c r="J70" s="1"/>
      <c r="K70" s="1">
        <f t="shared" si="122"/>
        <v>0.45</v>
      </c>
      <c r="L70" s="3">
        <f t="shared" ref="L70:L81" si="144">F70*K70</f>
        <v>88.2</v>
      </c>
      <c r="M70" s="140">
        <f t="shared" si="77"/>
        <v>3.2000000000000003E-4</v>
      </c>
      <c r="N70" s="62"/>
      <c r="O70" s="62"/>
      <c r="P70" s="63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</row>
    <row r="71" spans="1:45" s="19" customFormat="1" ht="15" customHeight="1" x14ac:dyDescent="0.2">
      <c r="A71" s="131" t="s">
        <v>178</v>
      </c>
      <c r="B71" s="27">
        <v>2</v>
      </c>
      <c r="C71" s="65">
        <v>4332</v>
      </c>
      <c r="D71" s="48" t="s">
        <v>53</v>
      </c>
      <c r="E71" s="27" t="s">
        <v>1</v>
      </c>
      <c r="F71" s="8">
        <v>133</v>
      </c>
      <c r="G71" s="8">
        <v>0.55000000000000004</v>
      </c>
      <c r="H71" s="1">
        <f t="shared" ref="H71" si="145">G71*(1+$M$3)</f>
        <v>0.69</v>
      </c>
      <c r="I71" s="1"/>
      <c r="J71" s="1"/>
      <c r="K71" s="1">
        <f t="shared" si="122"/>
        <v>0.69</v>
      </c>
      <c r="L71" s="3">
        <f t="shared" si="144"/>
        <v>91.77</v>
      </c>
      <c r="M71" s="140">
        <f t="shared" si="77"/>
        <v>3.3E-4</v>
      </c>
      <c r="N71" s="62"/>
      <c r="O71" s="62"/>
      <c r="P71" s="63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</row>
    <row r="72" spans="1:45" s="19" customFormat="1" ht="15" customHeight="1" x14ac:dyDescent="0.2">
      <c r="A72" s="131" t="s">
        <v>179</v>
      </c>
      <c r="B72" s="27"/>
      <c r="C72" s="65" t="s">
        <v>20</v>
      </c>
      <c r="D72" s="48" t="s">
        <v>54</v>
      </c>
      <c r="E72" s="27" t="s">
        <v>1</v>
      </c>
      <c r="F72" s="8">
        <v>224</v>
      </c>
      <c r="G72" s="8">
        <f>0.23/1.25</f>
        <v>0.18</v>
      </c>
      <c r="H72" s="1">
        <f t="shared" ref="H72" si="146">G72*(1+$M$3)</f>
        <v>0.22</v>
      </c>
      <c r="I72" s="1"/>
      <c r="J72" s="1"/>
      <c r="K72" s="1">
        <f t="shared" si="122"/>
        <v>0.22</v>
      </c>
      <c r="L72" s="3">
        <f t="shared" si="144"/>
        <v>49.28</v>
      </c>
      <c r="M72" s="140">
        <f t="shared" si="77"/>
        <v>1.8000000000000001E-4</v>
      </c>
      <c r="N72" s="62"/>
      <c r="O72" s="62"/>
      <c r="P72" s="63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</row>
    <row r="73" spans="1:45" s="19" customFormat="1" ht="15" customHeight="1" x14ac:dyDescent="0.2">
      <c r="A73" s="131" t="s">
        <v>180</v>
      </c>
      <c r="B73" s="27">
        <v>2</v>
      </c>
      <c r="C73" s="65">
        <v>39997</v>
      </c>
      <c r="D73" s="48" t="s">
        <v>55</v>
      </c>
      <c r="E73" s="27" t="s">
        <v>1</v>
      </c>
      <c r="F73" s="8">
        <f>729-329</f>
        <v>400</v>
      </c>
      <c r="G73" s="8">
        <v>0.15</v>
      </c>
      <c r="H73" s="1">
        <f t="shared" ref="H73" si="147">G73*(1+$M$3)</f>
        <v>0.19</v>
      </c>
      <c r="I73" s="1"/>
      <c r="J73" s="1"/>
      <c r="K73" s="1">
        <f t="shared" si="122"/>
        <v>0.19</v>
      </c>
      <c r="L73" s="3">
        <f t="shared" si="144"/>
        <v>76</v>
      </c>
      <c r="M73" s="140">
        <f t="shared" si="77"/>
        <v>2.7E-4</v>
      </c>
      <c r="N73" s="62"/>
      <c r="O73" s="62"/>
      <c r="P73" s="63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</row>
    <row r="74" spans="1:45" s="19" customFormat="1" ht="15" customHeight="1" x14ac:dyDescent="0.2">
      <c r="A74" s="131" t="s">
        <v>181</v>
      </c>
      <c r="B74" s="27">
        <v>2</v>
      </c>
      <c r="C74" s="65">
        <v>4342</v>
      </c>
      <c r="D74" s="48" t="s">
        <v>56</v>
      </c>
      <c r="E74" s="27" t="s">
        <v>1</v>
      </c>
      <c r="F74" s="8">
        <v>133</v>
      </c>
      <c r="G74" s="8">
        <v>0.11</v>
      </c>
      <c r="H74" s="1">
        <f t="shared" ref="H74" si="148">G74*(1+$M$3)</f>
        <v>0.14000000000000001</v>
      </c>
      <c r="I74" s="1"/>
      <c r="J74" s="1"/>
      <c r="K74" s="1">
        <f t="shared" si="122"/>
        <v>0.14000000000000001</v>
      </c>
      <c r="L74" s="3">
        <f t="shared" si="144"/>
        <v>18.62</v>
      </c>
      <c r="M74" s="140">
        <f t="shared" si="77"/>
        <v>6.9999999999999994E-5</v>
      </c>
      <c r="N74" s="62"/>
      <c r="O74" s="62"/>
      <c r="P74" s="63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</row>
    <row r="75" spans="1:45" s="19" customFormat="1" ht="24" x14ac:dyDescent="0.2">
      <c r="A75" s="131" t="s">
        <v>182</v>
      </c>
      <c r="B75" s="27">
        <v>3</v>
      </c>
      <c r="C75" s="65" t="s">
        <v>17</v>
      </c>
      <c r="D75" s="48" t="s">
        <v>44</v>
      </c>
      <c r="E75" s="27" t="s">
        <v>0</v>
      </c>
      <c r="F75" s="8">
        <f>58*3</f>
        <v>174</v>
      </c>
      <c r="G75" s="8">
        <f>Composições!D292</f>
        <v>117.04</v>
      </c>
      <c r="H75" s="1">
        <f t="shared" ref="H75" si="149">G75*(1+$M$3)</f>
        <v>146.11000000000001</v>
      </c>
      <c r="I75" s="1">
        <f>Composições!D293</f>
        <v>7.59</v>
      </c>
      <c r="J75" s="1">
        <f t="shared" ref="J75" si="150">I75*(1+$M$3)</f>
        <v>9.48</v>
      </c>
      <c r="K75" s="1">
        <f t="shared" si="122"/>
        <v>155.59</v>
      </c>
      <c r="L75" s="3">
        <f t="shared" si="144"/>
        <v>27072.66</v>
      </c>
      <c r="M75" s="140">
        <f t="shared" ref="M75:M85" si="151">L75/$L$94</f>
        <v>9.7049999999999997E-2</v>
      </c>
      <c r="N75" s="62"/>
      <c r="O75" s="62"/>
      <c r="P75" s="63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</row>
    <row r="76" spans="1:45" s="19" customFormat="1" ht="15" customHeight="1" x14ac:dyDescent="0.2">
      <c r="A76" s="131" t="s">
        <v>183</v>
      </c>
      <c r="B76" s="2"/>
      <c r="C76" s="53" t="s">
        <v>17</v>
      </c>
      <c r="D76" s="48" t="s">
        <v>81</v>
      </c>
      <c r="E76" s="2" t="s">
        <v>1</v>
      </c>
      <c r="F76" s="8">
        <v>1</v>
      </c>
      <c r="G76" s="8">
        <f>Composições!D304</f>
        <v>46.84</v>
      </c>
      <c r="H76" s="1">
        <f t="shared" ref="H76" si="152">G76*(1+$M$3)</f>
        <v>58.48</v>
      </c>
      <c r="I76" s="1">
        <f>Composições!D305</f>
        <v>34.22</v>
      </c>
      <c r="J76" s="1">
        <f t="shared" ref="J76" si="153">I76*(1+$M$3)</f>
        <v>42.72</v>
      </c>
      <c r="K76" s="1">
        <f t="shared" si="122"/>
        <v>101.2</v>
      </c>
      <c r="L76" s="3">
        <f t="shared" si="144"/>
        <v>101.2</v>
      </c>
      <c r="M76" s="140">
        <f t="shared" si="151"/>
        <v>3.6000000000000002E-4</v>
      </c>
      <c r="N76" s="62"/>
      <c r="O76" s="62"/>
      <c r="P76" s="63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</row>
    <row r="77" spans="1:45" s="19" customFormat="1" ht="24" x14ac:dyDescent="0.2">
      <c r="A77" s="131" t="s">
        <v>184</v>
      </c>
      <c r="B77" s="2">
        <v>1</v>
      </c>
      <c r="C77" s="53" t="s">
        <v>113</v>
      </c>
      <c r="D77" s="48" t="s">
        <v>77</v>
      </c>
      <c r="E77" s="2" t="s">
        <v>1</v>
      </c>
      <c r="F77" s="8">
        <v>1</v>
      </c>
      <c r="G77" s="8">
        <v>352.17</v>
      </c>
      <c r="H77" s="1">
        <f t="shared" ref="H77" si="154">G77*(1+$M$3)</f>
        <v>439.65</v>
      </c>
      <c r="I77" s="1">
        <v>101.14</v>
      </c>
      <c r="J77" s="1">
        <f t="shared" ref="J77" si="155">I77*(1+$M$3)</f>
        <v>126.26</v>
      </c>
      <c r="K77" s="1">
        <f t="shared" si="122"/>
        <v>565.91</v>
      </c>
      <c r="L77" s="3">
        <f t="shared" si="144"/>
        <v>565.91</v>
      </c>
      <c r="M77" s="140">
        <f t="shared" si="151"/>
        <v>2.0300000000000001E-3</v>
      </c>
      <c r="N77" s="62"/>
      <c r="O77" s="62"/>
      <c r="P77" s="63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</row>
    <row r="78" spans="1:45" s="19" customFormat="1" ht="24" x14ac:dyDescent="0.2">
      <c r="A78" s="131" t="s">
        <v>185</v>
      </c>
      <c r="B78" s="2">
        <v>1</v>
      </c>
      <c r="C78" s="53" t="s">
        <v>114</v>
      </c>
      <c r="D78" s="48" t="s">
        <v>78</v>
      </c>
      <c r="E78" s="2" t="s">
        <v>1</v>
      </c>
      <c r="F78" s="8">
        <v>1</v>
      </c>
      <c r="G78" s="8">
        <v>405.18</v>
      </c>
      <c r="H78" s="1">
        <f t="shared" ref="H78" si="156">G78*(1+$M$3)</f>
        <v>505.83</v>
      </c>
      <c r="I78" s="1">
        <v>121.38</v>
      </c>
      <c r="J78" s="1">
        <f t="shared" ref="J78" si="157">I78*(1+$M$3)</f>
        <v>151.53</v>
      </c>
      <c r="K78" s="1">
        <f t="shared" si="122"/>
        <v>657.36</v>
      </c>
      <c r="L78" s="3">
        <f t="shared" si="144"/>
        <v>657.36</v>
      </c>
      <c r="M78" s="140">
        <f t="shared" si="151"/>
        <v>2.3600000000000001E-3</v>
      </c>
      <c r="N78" s="62"/>
      <c r="O78" s="62"/>
      <c r="P78" s="63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</row>
    <row r="79" spans="1:45" s="19" customFormat="1" ht="24" x14ac:dyDescent="0.2">
      <c r="A79" s="131" t="s">
        <v>186</v>
      </c>
      <c r="B79" s="2">
        <v>1</v>
      </c>
      <c r="C79" s="53" t="s">
        <v>114</v>
      </c>
      <c r="D79" s="48" t="s">
        <v>79</v>
      </c>
      <c r="E79" s="2" t="s">
        <v>1</v>
      </c>
      <c r="F79" s="8">
        <v>1</v>
      </c>
      <c r="G79" s="8">
        <v>405.18</v>
      </c>
      <c r="H79" s="1">
        <f t="shared" ref="H79" si="158">G79*(1+$M$3)</f>
        <v>505.83</v>
      </c>
      <c r="I79" s="1">
        <v>121.38</v>
      </c>
      <c r="J79" s="1">
        <f t="shared" ref="J79" si="159">I79*(1+$M$3)</f>
        <v>151.53</v>
      </c>
      <c r="K79" s="1">
        <f t="shared" si="122"/>
        <v>657.36</v>
      </c>
      <c r="L79" s="3">
        <f t="shared" si="144"/>
        <v>657.36</v>
      </c>
      <c r="M79" s="140">
        <f t="shared" si="151"/>
        <v>2.3600000000000001E-3</v>
      </c>
      <c r="N79" s="62"/>
      <c r="O79" s="62"/>
      <c r="P79" s="63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</row>
    <row r="80" spans="1:45" s="19" customFormat="1" ht="24" x14ac:dyDescent="0.2">
      <c r="A80" s="131" t="s">
        <v>201</v>
      </c>
      <c r="B80" s="2">
        <v>1</v>
      </c>
      <c r="C80" s="53" t="s">
        <v>115</v>
      </c>
      <c r="D80" s="48" t="s">
        <v>80</v>
      </c>
      <c r="E80" s="2" t="s">
        <v>1</v>
      </c>
      <c r="F80" s="8">
        <v>1</v>
      </c>
      <c r="G80" s="8">
        <v>1013.68</v>
      </c>
      <c r="H80" s="1">
        <f t="shared" ref="H80" si="160">G80*(1+$M$3)</f>
        <v>1265.48</v>
      </c>
      <c r="I80" s="1">
        <v>242.76</v>
      </c>
      <c r="J80" s="1">
        <f t="shared" ref="J80" si="161">I80*(1+$M$3)</f>
        <v>303.06</v>
      </c>
      <c r="K80" s="1">
        <f t="shared" si="122"/>
        <v>1568.54</v>
      </c>
      <c r="L80" s="3">
        <f t="shared" si="144"/>
        <v>1568.54</v>
      </c>
      <c r="M80" s="140">
        <f t="shared" si="151"/>
        <v>5.62E-3</v>
      </c>
      <c r="N80" s="62"/>
      <c r="O80" s="62"/>
      <c r="P80" s="63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</row>
    <row r="81" spans="1:410" s="19" customFormat="1" ht="15" customHeight="1" x14ac:dyDescent="0.2">
      <c r="A81" s="131" t="s">
        <v>202</v>
      </c>
      <c r="B81" s="2">
        <v>3</v>
      </c>
      <c r="C81" s="53" t="s">
        <v>17</v>
      </c>
      <c r="D81" s="48" t="s">
        <v>69</v>
      </c>
      <c r="E81" s="2" t="s">
        <v>1</v>
      </c>
      <c r="F81" s="8">
        <v>1</v>
      </c>
      <c r="G81" s="8">
        <f>Composições!D318</f>
        <v>254.29</v>
      </c>
      <c r="H81" s="1">
        <f t="shared" ref="H81" si="162">G81*(1+$M$3)</f>
        <v>317.45999999999998</v>
      </c>
      <c r="I81" s="1">
        <f>Composições!D319</f>
        <v>46.35</v>
      </c>
      <c r="J81" s="1">
        <f t="shared" ref="J81" si="163">I81*(1+$M$3)</f>
        <v>57.86</v>
      </c>
      <c r="K81" s="1">
        <f t="shared" si="122"/>
        <v>375.32</v>
      </c>
      <c r="L81" s="3">
        <f t="shared" si="144"/>
        <v>375.32</v>
      </c>
      <c r="M81" s="140">
        <f t="shared" si="151"/>
        <v>1.3500000000000001E-3</v>
      </c>
      <c r="N81" s="62"/>
      <c r="O81" s="62"/>
      <c r="P81" s="63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</row>
    <row r="82" spans="1:410" ht="15" customHeight="1" x14ac:dyDescent="0.2">
      <c r="A82" s="131" t="s">
        <v>240</v>
      </c>
      <c r="B82" s="2">
        <v>3</v>
      </c>
      <c r="C82" s="53" t="s">
        <v>17</v>
      </c>
      <c r="D82" s="20" t="s">
        <v>117</v>
      </c>
      <c r="E82" s="2" t="s">
        <v>1</v>
      </c>
      <c r="F82" s="8">
        <v>62</v>
      </c>
      <c r="G82" s="8">
        <f>Composições!D330</f>
        <v>42.07</v>
      </c>
      <c r="H82" s="1">
        <f t="shared" ref="H82" si="164">G82*(1+$M$3)</f>
        <v>52.52</v>
      </c>
      <c r="I82" s="1">
        <f>Composições!D331</f>
        <v>28.93</v>
      </c>
      <c r="J82" s="1">
        <f t="shared" ref="J82" si="165">I82*(1+$M$3)</f>
        <v>36.119999999999997</v>
      </c>
      <c r="K82" s="3">
        <f t="shared" si="122"/>
        <v>88.64</v>
      </c>
      <c r="L82" s="3">
        <f t="shared" ref="L82:L90" si="166">F82*K82</f>
        <v>5495.68</v>
      </c>
      <c r="M82" s="140">
        <f t="shared" si="151"/>
        <v>1.9699999999999999E-2</v>
      </c>
      <c r="N82" s="41"/>
      <c r="O82" s="41"/>
    </row>
    <row r="83" spans="1:410" ht="15" customHeight="1" x14ac:dyDescent="0.2">
      <c r="A83" s="131" t="s">
        <v>241</v>
      </c>
      <c r="B83" s="2">
        <v>3</v>
      </c>
      <c r="C83" s="53" t="s">
        <v>17</v>
      </c>
      <c r="D83" s="20" t="s">
        <v>118</v>
      </c>
      <c r="E83" s="2" t="s">
        <v>1</v>
      </c>
      <c r="F83" s="8">
        <v>30</v>
      </c>
      <c r="G83" s="8">
        <f>Composições!D344</f>
        <v>185.24</v>
      </c>
      <c r="H83" s="1">
        <f t="shared" ref="H83" si="167">G83*(1+$M$3)</f>
        <v>231.25</v>
      </c>
      <c r="I83" s="1">
        <f>Composições!D345</f>
        <v>36.869999999999997</v>
      </c>
      <c r="J83" s="1">
        <f t="shared" ref="J83" si="168">I83*(1+$M$3)</f>
        <v>46.03</v>
      </c>
      <c r="K83" s="3">
        <f t="shared" si="122"/>
        <v>277.27999999999997</v>
      </c>
      <c r="L83" s="3">
        <f t="shared" si="166"/>
        <v>8318.4</v>
      </c>
      <c r="M83" s="140">
        <f t="shared" si="151"/>
        <v>2.9819999999999999E-2</v>
      </c>
      <c r="N83" s="41"/>
      <c r="O83" s="41"/>
    </row>
    <row r="84" spans="1:410" ht="15" customHeight="1" x14ac:dyDescent="0.2">
      <c r="A84" s="131" t="s">
        <v>242</v>
      </c>
      <c r="B84" s="2">
        <v>1</v>
      </c>
      <c r="C84" s="52">
        <v>83399</v>
      </c>
      <c r="D84" s="20" t="s">
        <v>58</v>
      </c>
      <c r="E84" s="2" t="s">
        <v>1</v>
      </c>
      <c r="F84" s="8">
        <v>9</v>
      </c>
      <c r="G84" s="8">
        <v>19.04</v>
      </c>
      <c r="H84" s="1">
        <f t="shared" ref="H84" si="169">G84*(1+$M$3)</f>
        <v>23.77</v>
      </c>
      <c r="I84" s="1">
        <v>12.6</v>
      </c>
      <c r="J84" s="1">
        <f t="shared" ref="J84" si="170">I84*(1+$M$3)</f>
        <v>15.73</v>
      </c>
      <c r="K84" s="3">
        <f t="shared" si="122"/>
        <v>39.5</v>
      </c>
      <c r="L84" s="3">
        <f t="shared" si="166"/>
        <v>355.5</v>
      </c>
      <c r="M84" s="140">
        <f t="shared" si="151"/>
        <v>1.2700000000000001E-3</v>
      </c>
      <c r="N84" s="41"/>
      <c r="O84" s="41"/>
    </row>
    <row r="85" spans="1:410" ht="15" customHeight="1" x14ac:dyDescent="0.2">
      <c r="A85" s="131" t="s">
        <v>243</v>
      </c>
      <c r="B85" s="2">
        <v>2</v>
      </c>
      <c r="C85" s="52">
        <v>39961</v>
      </c>
      <c r="D85" s="20" t="s">
        <v>116</v>
      </c>
      <c r="E85" s="2" t="s">
        <v>1</v>
      </c>
      <c r="F85" s="8">
        <v>1</v>
      </c>
      <c r="G85" s="8">
        <v>9.8000000000000007</v>
      </c>
      <c r="H85" s="1">
        <f t="shared" ref="H85" si="171">G85*(1+$M$3)</f>
        <v>12.23</v>
      </c>
      <c r="I85" s="1"/>
      <c r="J85" s="1">
        <f t="shared" ref="J85" si="172">I85*(1+$M$3)</f>
        <v>0</v>
      </c>
      <c r="K85" s="3">
        <f t="shared" ref="K85:K89" si="173">J85+H85</f>
        <v>12.23</v>
      </c>
      <c r="L85" s="3">
        <f t="shared" si="166"/>
        <v>12.23</v>
      </c>
      <c r="M85" s="140">
        <f t="shared" si="151"/>
        <v>4.0000000000000003E-5</v>
      </c>
      <c r="N85" s="41"/>
      <c r="O85" s="41"/>
    </row>
    <row r="86" spans="1:410" ht="15" customHeight="1" x14ac:dyDescent="0.2">
      <c r="A86" s="131" t="s">
        <v>244</v>
      </c>
      <c r="B86" s="2">
        <v>1</v>
      </c>
      <c r="C86" s="52">
        <v>73606</v>
      </c>
      <c r="D86" s="66" t="s">
        <v>252</v>
      </c>
      <c r="E86" s="2" t="s">
        <v>1</v>
      </c>
      <c r="F86" s="8">
        <v>1</v>
      </c>
      <c r="G86" s="8">
        <v>30.45</v>
      </c>
      <c r="H86" s="1">
        <f t="shared" ref="H86" si="174">G86*(1+$M$3)</f>
        <v>38.01</v>
      </c>
      <c r="I86" s="1">
        <v>90.72</v>
      </c>
      <c r="J86" s="1">
        <f t="shared" ref="J86" si="175">I86*(1+$M$3)</f>
        <v>113.25</v>
      </c>
      <c r="K86" s="3">
        <f t="shared" si="173"/>
        <v>151.26</v>
      </c>
      <c r="L86" s="3">
        <f t="shared" ref="L86" si="176">F86*K86</f>
        <v>151.26</v>
      </c>
      <c r="M86" s="140">
        <f t="shared" ref="M86" si="177">L86/$L$94</f>
        <v>5.4000000000000001E-4</v>
      </c>
      <c r="N86" s="41"/>
      <c r="O86" s="41"/>
    </row>
    <row r="87" spans="1:410" ht="15" customHeight="1" x14ac:dyDescent="0.2">
      <c r="A87" s="131" t="s">
        <v>245</v>
      </c>
      <c r="B87" s="2">
        <v>1</v>
      </c>
      <c r="C87" s="52">
        <v>91993</v>
      </c>
      <c r="D87" s="20" t="s">
        <v>111</v>
      </c>
      <c r="E87" s="2" t="s">
        <v>1</v>
      </c>
      <c r="F87" s="8">
        <v>182</v>
      </c>
      <c r="G87" s="8">
        <v>16.27</v>
      </c>
      <c r="H87" s="1">
        <f t="shared" ref="H87" si="178">G87*(1+$M$3)</f>
        <v>20.309999999999999</v>
      </c>
      <c r="I87" s="1">
        <v>23.07</v>
      </c>
      <c r="J87" s="1">
        <f t="shared" ref="J87" si="179">I87*(1+$M$3)</f>
        <v>28.8</v>
      </c>
      <c r="K87" s="3">
        <f t="shared" si="173"/>
        <v>49.11</v>
      </c>
      <c r="L87" s="3">
        <f t="shared" si="166"/>
        <v>8938.02</v>
      </c>
      <c r="M87" s="140">
        <f>L87/$L$94</f>
        <v>3.2039999999999999E-2</v>
      </c>
      <c r="N87" s="41"/>
      <c r="O87" s="41"/>
    </row>
    <row r="88" spans="1:410" ht="15" customHeight="1" x14ac:dyDescent="0.2">
      <c r="A88" s="131" t="s">
        <v>246</v>
      </c>
      <c r="B88" s="2">
        <v>1</v>
      </c>
      <c r="C88" s="52">
        <v>91993</v>
      </c>
      <c r="D88" s="20" t="s">
        <v>112</v>
      </c>
      <c r="E88" s="2" t="s">
        <v>1</v>
      </c>
      <c r="F88" s="8">
        <v>23</v>
      </c>
      <c r="G88" s="8">
        <v>16.27</v>
      </c>
      <c r="H88" s="1">
        <f t="shared" ref="H88" si="180">G88*(1+$M$3)</f>
        <v>20.309999999999999</v>
      </c>
      <c r="I88" s="1">
        <v>23.07</v>
      </c>
      <c r="J88" s="1">
        <f t="shared" ref="J88" si="181">I88*(1+$M$3)</f>
        <v>28.8</v>
      </c>
      <c r="K88" s="3">
        <f t="shared" si="173"/>
        <v>49.11</v>
      </c>
      <c r="L88" s="3">
        <f t="shared" si="166"/>
        <v>1129.53</v>
      </c>
      <c r="M88" s="140">
        <f>L88/$L$94</f>
        <v>4.0499999999999998E-3</v>
      </c>
      <c r="N88" s="41"/>
      <c r="O88" s="41"/>
    </row>
    <row r="89" spans="1:410" ht="15" customHeight="1" x14ac:dyDescent="0.2">
      <c r="A89" s="131" t="s">
        <v>247</v>
      </c>
      <c r="B89" s="2">
        <v>1</v>
      </c>
      <c r="C89" s="52">
        <v>98111</v>
      </c>
      <c r="D89" s="66" t="s">
        <v>76</v>
      </c>
      <c r="E89" s="2" t="s">
        <v>1</v>
      </c>
      <c r="F89" s="8">
        <v>1</v>
      </c>
      <c r="G89" s="8">
        <v>12.33</v>
      </c>
      <c r="H89" s="1">
        <f t="shared" ref="H89" si="182">G89*(1+$M$3)</f>
        <v>15.39</v>
      </c>
      <c r="I89" s="1">
        <v>6.2</v>
      </c>
      <c r="J89" s="1">
        <f t="shared" ref="J89" si="183">I89*(1+$M$3)</f>
        <v>7.74</v>
      </c>
      <c r="K89" s="3">
        <f t="shared" si="173"/>
        <v>23.13</v>
      </c>
      <c r="L89" s="3">
        <f t="shared" si="166"/>
        <v>23.13</v>
      </c>
      <c r="M89" s="140">
        <f>L89/$L$94</f>
        <v>8.0000000000000007E-5</v>
      </c>
      <c r="N89" s="41"/>
      <c r="O89" s="41"/>
    </row>
    <row r="90" spans="1:410" ht="36.75" thickBot="1" x14ac:dyDescent="0.25">
      <c r="A90" s="131" t="s">
        <v>248</v>
      </c>
      <c r="B90" s="112">
        <v>3</v>
      </c>
      <c r="C90" s="113" t="s">
        <v>17</v>
      </c>
      <c r="D90" s="114" t="s">
        <v>43</v>
      </c>
      <c r="E90" s="112" t="s">
        <v>1</v>
      </c>
      <c r="F90" s="115">
        <v>329</v>
      </c>
      <c r="G90" s="115">
        <f>Composições!D359</f>
        <v>133.04</v>
      </c>
      <c r="H90" s="1">
        <f t="shared" ref="H90" si="184">G90*(1+$M$3)</f>
        <v>166.09</v>
      </c>
      <c r="I90" s="1">
        <f>Composições!D360</f>
        <v>4.59</v>
      </c>
      <c r="J90" s="1">
        <f t="shared" ref="J90" si="185">I90*(1+$M$3)</f>
        <v>5.73</v>
      </c>
      <c r="K90" s="109">
        <f t="shared" ref="K90" si="186">J90+H90</f>
        <v>171.82</v>
      </c>
      <c r="L90" s="3">
        <f t="shared" si="166"/>
        <v>56528.78</v>
      </c>
      <c r="M90" s="141">
        <f>L90/$L$94</f>
        <v>0.20265</v>
      </c>
      <c r="N90" s="41"/>
      <c r="O90" s="41"/>
    </row>
    <row r="91" spans="1:410" s="71" customFormat="1" ht="12.75" x14ac:dyDescent="0.2">
      <c r="A91" s="116"/>
      <c r="B91" s="117"/>
      <c r="C91" s="118"/>
      <c r="D91" s="119"/>
      <c r="E91" s="120"/>
      <c r="F91" s="198"/>
      <c r="G91" s="198"/>
      <c r="H91" s="198"/>
      <c r="I91" s="198"/>
      <c r="J91" s="198"/>
      <c r="K91" s="121"/>
      <c r="L91" s="122"/>
      <c r="M91" s="123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  <c r="EN91" s="70"/>
      <c r="EO91" s="70"/>
      <c r="EP91" s="70"/>
      <c r="EQ91" s="70"/>
      <c r="ER91" s="70"/>
      <c r="ES91" s="70"/>
      <c r="ET91" s="70"/>
      <c r="EU91" s="70"/>
      <c r="EV91" s="70"/>
      <c r="EW91" s="70"/>
      <c r="EX91" s="70"/>
      <c r="EY91" s="70"/>
      <c r="EZ91" s="70"/>
      <c r="FA91" s="70"/>
      <c r="FB91" s="70"/>
      <c r="FC91" s="70"/>
      <c r="FD91" s="70"/>
      <c r="FE91" s="70"/>
      <c r="FF91" s="70"/>
      <c r="FG91" s="70"/>
      <c r="FH91" s="70"/>
      <c r="FI91" s="70"/>
      <c r="FJ91" s="70"/>
      <c r="FK91" s="70"/>
      <c r="FL91" s="70"/>
      <c r="FM91" s="70"/>
      <c r="FN91" s="70"/>
      <c r="FO91" s="70"/>
      <c r="FP91" s="70"/>
      <c r="FQ91" s="70"/>
      <c r="FR91" s="70"/>
      <c r="FS91" s="70"/>
      <c r="FT91" s="70"/>
      <c r="FU91" s="70"/>
      <c r="FV91" s="70"/>
      <c r="FW91" s="70"/>
      <c r="FX91" s="70"/>
      <c r="FY91" s="70"/>
      <c r="FZ91" s="70"/>
      <c r="GA91" s="70"/>
      <c r="GB91" s="70"/>
      <c r="GC91" s="70"/>
      <c r="GD91" s="70"/>
      <c r="GE91" s="70"/>
      <c r="GF91" s="70"/>
      <c r="GG91" s="70"/>
      <c r="GH91" s="70"/>
      <c r="GI91" s="70"/>
      <c r="GJ91" s="70"/>
      <c r="GK91" s="70"/>
      <c r="GL91" s="70"/>
      <c r="GM91" s="70"/>
      <c r="GN91" s="70"/>
      <c r="GO91" s="70"/>
      <c r="GP91" s="70"/>
      <c r="GQ91" s="70"/>
      <c r="GR91" s="70"/>
      <c r="GS91" s="70"/>
      <c r="GT91" s="70"/>
      <c r="GU91" s="70"/>
      <c r="GV91" s="70"/>
      <c r="GW91" s="70"/>
      <c r="GX91" s="70"/>
      <c r="GY91" s="70"/>
      <c r="GZ91" s="70"/>
      <c r="HA91" s="70"/>
      <c r="HB91" s="70"/>
      <c r="HC91" s="70"/>
      <c r="HD91" s="70"/>
      <c r="HE91" s="70"/>
      <c r="HF91" s="70"/>
      <c r="HG91" s="70"/>
      <c r="HH91" s="70"/>
      <c r="HI91" s="70"/>
      <c r="HJ91" s="70"/>
      <c r="HK91" s="70"/>
      <c r="HL91" s="70"/>
      <c r="HM91" s="70"/>
      <c r="HN91" s="70"/>
      <c r="HO91" s="70"/>
      <c r="HP91" s="70"/>
      <c r="HQ91" s="70"/>
      <c r="HR91" s="70"/>
      <c r="HS91" s="70"/>
      <c r="HT91" s="70"/>
      <c r="HU91" s="70"/>
      <c r="HV91" s="70"/>
      <c r="HW91" s="70"/>
      <c r="HX91" s="70"/>
      <c r="HY91" s="70"/>
      <c r="HZ91" s="70"/>
      <c r="IA91" s="70"/>
      <c r="IB91" s="70"/>
      <c r="IC91" s="70"/>
      <c r="ID91" s="70"/>
      <c r="IE91" s="70"/>
      <c r="IF91" s="70"/>
      <c r="IG91" s="70"/>
      <c r="IH91" s="70"/>
      <c r="II91" s="70"/>
      <c r="IJ91" s="70"/>
      <c r="IK91" s="70"/>
      <c r="IL91" s="70"/>
      <c r="IM91" s="70"/>
      <c r="IN91" s="70"/>
      <c r="IO91" s="70"/>
      <c r="IP91" s="70"/>
      <c r="IQ91" s="70"/>
      <c r="IR91" s="70"/>
      <c r="IS91" s="70"/>
      <c r="IT91" s="70"/>
      <c r="IU91" s="70"/>
      <c r="IV91" s="70"/>
      <c r="IW91" s="70"/>
      <c r="IX91" s="70"/>
      <c r="IY91" s="70"/>
      <c r="IZ91" s="70"/>
      <c r="JA91" s="70"/>
      <c r="JB91" s="70"/>
      <c r="JC91" s="70"/>
      <c r="JD91" s="70"/>
      <c r="JE91" s="70"/>
      <c r="JF91" s="70"/>
      <c r="JG91" s="70"/>
      <c r="JH91" s="70"/>
      <c r="JI91" s="70"/>
      <c r="JJ91" s="70"/>
      <c r="JK91" s="70"/>
      <c r="JL91" s="70"/>
      <c r="JM91" s="70"/>
      <c r="JN91" s="70"/>
      <c r="JO91" s="70"/>
      <c r="JP91" s="70"/>
      <c r="JQ91" s="70"/>
      <c r="JR91" s="70"/>
      <c r="JS91" s="70"/>
      <c r="JT91" s="70"/>
      <c r="JU91" s="70"/>
      <c r="JV91" s="70"/>
      <c r="JW91" s="70"/>
      <c r="JX91" s="70"/>
      <c r="JY91" s="70"/>
      <c r="JZ91" s="70"/>
      <c r="KA91" s="70"/>
      <c r="KB91" s="70"/>
      <c r="KC91" s="70"/>
      <c r="KD91" s="70"/>
      <c r="KE91" s="70"/>
      <c r="KF91" s="70"/>
      <c r="KG91" s="70"/>
      <c r="KH91" s="70"/>
      <c r="KI91" s="70"/>
      <c r="KJ91" s="70"/>
      <c r="KK91" s="70"/>
      <c r="KL91" s="70"/>
      <c r="KM91" s="70"/>
      <c r="KN91" s="70"/>
      <c r="KO91" s="70"/>
      <c r="KP91" s="70"/>
      <c r="KQ91" s="70"/>
      <c r="KR91" s="70"/>
      <c r="KS91" s="70"/>
      <c r="KT91" s="70"/>
      <c r="KU91" s="70"/>
      <c r="KV91" s="70"/>
      <c r="KW91" s="70"/>
      <c r="KX91" s="70"/>
      <c r="KY91" s="70"/>
      <c r="KZ91" s="70"/>
      <c r="LA91" s="70"/>
      <c r="LB91" s="70"/>
      <c r="LC91" s="70"/>
      <c r="LD91" s="70"/>
      <c r="LE91" s="70"/>
      <c r="LF91" s="70"/>
      <c r="LG91" s="70"/>
      <c r="LH91" s="70"/>
      <c r="LI91" s="70"/>
      <c r="LJ91" s="70"/>
      <c r="LK91" s="70"/>
      <c r="LL91" s="70"/>
      <c r="LM91" s="70"/>
      <c r="LN91" s="70"/>
      <c r="LO91" s="70"/>
      <c r="LP91" s="70"/>
      <c r="LQ91" s="70"/>
      <c r="LR91" s="70"/>
      <c r="LS91" s="70"/>
      <c r="LT91" s="70"/>
      <c r="LU91" s="70"/>
      <c r="LV91" s="70"/>
      <c r="LW91" s="70"/>
      <c r="LX91" s="70"/>
      <c r="LY91" s="70"/>
      <c r="LZ91" s="70"/>
      <c r="MA91" s="70"/>
      <c r="MB91" s="70"/>
      <c r="MC91" s="70"/>
      <c r="MD91" s="70"/>
      <c r="ME91" s="70"/>
      <c r="MF91" s="70"/>
      <c r="MG91" s="70"/>
      <c r="MH91" s="70"/>
      <c r="MI91" s="70"/>
      <c r="MJ91" s="70"/>
      <c r="MK91" s="70"/>
      <c r="ML91" s="70"/>
      <c r="MM91" s="70"/>
      <c r="MN91" s="70"/>
      <c r="MO91" s="70"/>
      <c r="MP91" s="70"/>
      <c r="MQ91" s="70"/>
      <c r="MR91" s="70"/>
      <c r="MS91" s="70"/>
      <c r="MT91" s="70"/>
      <c r="MU91" s="70"/>
      <c r="MV91" s="70"/>
      <c r="MW91" s="70"/>
      <c r="MX91" s="70"/>
      <c r="MY91" s="70"/>
      <c r="MZ91" s="70"/>
      <c r="NA91" s="70"/>
      <c r="NB91" s="70"/>
      <c r="NC91" s="70"/>
      <c r="ND91" s="70"/>
      <c r="NE91" s="70"/>
      <c r="NF91" s="70"/>
      <c r="NG91" s="70"/>
      <c r="NH91" s="70"/>
      <c r="NI91" s="70"/>
      <c r="NJ91" s="70"/>
      <c r="NK91" s="70"/>
      <c r="NL91" s="70"/>
      <c r="NM91" s="70"/>
      <c r="NN91" s="70"/>
      <c r="NO91" s="70"/>
      <c r="NP91" s="70"/>
      <c r="NQ91" s="70"/>
      <c r="NR91" s="70"/>
      <c r="NS91" s="70"/>
      <c r="NT91" s="70"/>
      <c r="NU91" s="70"/>
      <c r="NV91" s="70"/>
      <c r="NW91" s="70"/>
      <c r="NX91" s="70"/>
      <c r="NY91" s="70"/>
      <c r="NZ91" s="70"/>
      <c r="OA91" s="70"/>
      <c r="OB91" s="70"/>
      <c r="OC91" s="70"/>
      <c r="OD91" s="70"/>
      <c r="OE91" s="70"/>
      <c r="OF91" s="70"/>
      <c r="OG91" s="70"/>
      <c r="OH91" s="70"/>
      <c r="OI91" s="70"/>
      <c r="OJ91" s="70"/>
      <c r="OK91" s="70"/>
      <c r="OL91" s="70"/>
      <c r="OM91" s="70"/>
      <c r="ON91" s="70"/>
      <c r="OO91" s="70"/>
      <c r="OP91" s="70"/>
      <c r="OQ91" s="70"/>
      <c r="OR91" s="70"/>
      <c r="OS91" s="70"/>
      <c r="OT91" s="70"/>
    </row>
    <row r="92" spans="1:410" s="77" customFormat="1" ht="12.75" x14ac:dyDescent="0.2">
      <c r="A92" s="124"/>
      <c r="B92" s="68"/>
      <c r="C92" s="232" t="s">
        <v>13</v>
      </c>
      <c r="D92" s="232"/>
      <c r="E92" s="232"/>
      <c r="F92" s="232"/>
      <c r="G92" s="137"/>
      <c r="H92" s="73"/>
      <c r="I92" s="73"/>
      <c r="J92" s="74"/>
      <c r="K92" s="75"/>
      <c r="L92" s="69"/>
      <c r="M92" s="125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  <c r="IO92" s="76"/>
      <c r="IP92" s="76"/>
      <c r="IQ92" s="76"/>
      <c r="IR92" s="76"/>
      <c r="IS92" s="76"/>
      <c r="IT92" s="76"/>
      <c r="IU92" s="76"/>
      <c r="IV92" s="76"/>
      <c r="IW92" s="76"/>
      <c r="IX92" s="76"/>
      <c r="IY92" s="76"/>
      <c r="IZ92" s="76"/>
      <c r="JA92" s="76"/>
      <c r="JB92" s="76"/>
      <c r="JC92" s="76"/>
      <c r="JD92" s="76"/>
      <c r="JE92" s="76"/>
      <c r="JF92" s="76"/>
      <c r="JG92" s="76"/>
      <c r="JH92" s="76"/>
      <c r="JI92" s="76"/>
      <c r="JJ92" s="76"/>
      <c r="JK92" s="76"/>
      <c r="JL92" s="76"/>
      <c r="JM92" s="76"/>
      <c r="JN92" s="76"/>
      <c r="JO92" s="76"/>
      <c r="JP92" s="76"/>
      <c r="JQ92" s="76"/>
      <c r="JR92" s="76"/>
      <c r="JS92" s="76"/>
      <c r="JT92" s="76"/>
      <c r="JU92" s="76"/>
      <c r="JV92" s="76"/>
      <c r="JW92" s="76"/>
      <c r="JX92" s="76"/>
      <c r="JY92" s="76"/>
      <c r="JZ92" s="76"/>
      <c r="KA92" s="76"/>
      <c r="KB92" s="76"/>
      <c r="KC92" s="76"/>
      <c r="KD92" s="76"/>
      <c r="KE92" s="76"/>
      <c r="KF92" s="76"/>
      <c r="KG92" s="76"/>
      <c r="KH92" s="76"/>
      <c r="KI92" s="76"/>
      <c r="KJ92" s="76"/>
      <c r="KK92" s="76"/>
      <c r="KL92" s="76"/>
      <c r="KM92" s="76"/>
      <c r="KN92" s="76"/>
      <c r="KO92" s="76"/>
      <c r="KP92" s="76"/>
      <c r="KQ92" s="76"/>
      <c r="KR92" s="76"/>
      <c r="KS92" s="76"/>
      <c r="KT92" s="76"/>
      <c r="KU92" s="76"/>
      <c r="KV92" s="76"/>
      <c r="KW92" s="76"/>
      <c r="KX92" s="76"/>
      <c r="KY92" s="76"/>
      <c r="KZ92" s="76"/>
      <c r="LA92" s="76"/>
      <c r="LB92" s="76"/>
      <c r="LC92" s="76"/>
      <c r="LD92" s="76"/>
      <c r="LE92" s="76"/>
      <c r="LF92" s="76"/>
      <c r="LG92" s="76"/>
      <c r="LH92" s="76"/>
      <c r="LI92" s="76"/>
      <c r="LJ92" s="76"/>
      <c r="LK92" s="76"/>
      <c r="LL92" s="76"/>
      <c r="LM92" s="76"/>
      <c r="LN92" s="76"/>
      <c r="LO92" s="76"/>
      <c r="LP92" s="76"/>
      <c r="LQ92" s="76"/>
      <c r="LR92" s="76"/>
      <c r="LS92" s="76"/>
      <c r="LT92" s="76"/>
      <c r="LU92" s="76"/>
      <c r="LV92" s="76"/>
      <c r="LW92" s="76"/>
      <c r="LX92" s="76"/>
      <c r="LY92" s="76"/>
      <c r="LZ92" s="76"/>
      <c r="MA92" s="76"/>
      <c r="MB92" s="76"/>
      <c r="MC92" s="76"/>
      <c r="MD92" s="76"/>
      <c r="ME92" s="76"/>
      <c r="MF92" s="76"/>
      <c r="MG92" s="76"/>
      <c r="MH92" s="76"/>
      <c r="MI92" s="76"/>
      <c r="MJ92" s="76"/>
      <c r="MK92" s="76"/>
      <c r="ML92" s="76"/>
      <c r="MM92" s="76"/>
      <c r="MN92" s="76"/>
      <c r="MO92" s="76"/>
      <c r="MP92" s="76"/>
      <c r="MQ92" s="76"/>
      <c r="MR92" s="76"/>
      <c r="MS92" s="76"/>
      <c r="MT92" s="76"/>
      <c r="MU92" s="76"/>
      <c r="MV92" s="76"/>
      <c r="MW92" s="76"/>
      <c r="MX92" s="76"/>
      <c r="MY92" s="76"/>
      <c r="MZ92" s="76"/>
      <c r="NA92" s="76"/>
      <c r="NB92" s="76"/>
      <c r="NC92" s="76"/>
      <c r="ND92" s="76"/>
      <c r="NE92" s="76"/>
      <c r="NF92" s="76"/>
      <c r="NG92" s="76"/>
      <c r="NH92" s="76"/>
      <c r="NI92" s="76"/>
      <c r="NJ92" s="76"/>
      <c r="NK92" s="76"/>
      <c r="NL92" s="76"/>
      <c r="NM92" s="76"/>
      <c r="NN92" s="76"/>
      <c r="NO92" s="76"/>
      <c r="NP92" s="76"/>
      <c r="NQ92" s="76"/>
      <c r="NR92" s="76"/>
      <c r="NS92" s="76"/>
      <c r="NT92" s="76"/>
      <c r="NU92" s="76"/>
      <c r="NV92" s="76"/>
      <c r="NW92" s="76"/>
      <c r="NX92" s="76"/>
      <c r="NY92" s="76"/>
      <c r="NZ92" s="76"/>
      <c r="OA92" s="76"/>
      <c r="OB92" s="76"/>
      <c r="OC92" s="76"/>
      <c r="OD92" s="76"/>
      <c r="OE92" s="76"/>
      <c r="OF92" s="76"/>
      <c r="OG92" s="76"/>
      <c r="OH92" s="76"/>
      <c r="OI92" s="76"/>
      <c r="OJ92" s="76"/>
      <c r="OK92" s="76"/>
      <c r="OL92" s="76"/>
      <c r="OM92" s="76"/>
      <c r="ON92" s="76"/>
      <c r="OO92" s="76"/>
      <c r="OP92" s="76"/>
      <c r="OQ92" s="76"/>
      <c r="OR92" s="76"/>
      <c r="OS92" s="76"/>
      <c r="OT92" s="76"/>
    </row>
    <row r="93" spans="1:410" s="70" customFormat="1" ht="13.5" thickBot="1" x14ac:dyDescent="0.25">
      <c r="A93" s="67"/>
      <c r="B93" s="135"/>
      <c r="C93" s="134">
        <v>1</v>
      </c>
      <c r="D93" s="225" t="s">
        <v>221</v>
      </c>
      <c r="E93" s="225"/>
      <c r="F93" s="225"/>
      <c r="G93" s="138"/>
      <c r="H93" s="82"/>
      <c r="I93" s="82"/>
      <c r="J93" s="79"/>
      <c r="K93" s="107"/>
      <c r="L93" s="78"/>
      <c r="M93" s="126"/>
    </row>
    <row r="94" spans="1:410" s="71" customFormat="1" ht="13.5" thickBot="1" x14ac:dyDescent="0.3">
      <c r="A94" s="80"/>
      <c r="B94" s="224"/>
      <c r="C94" s="134">
        <v>2</v>
      </c>
      <c r="D94" s="225" t="s">
        <v>222</v>
      </c>
      <c r="E94" s="225"/>
      <c r="F94" s="225"/>
      <c r="G94" s="138"/>
      <c r="H94" s="81"/>
      <c r="I94" s="81"/>
      <c r="J94" s="230" t="s">
        <v>11</v>
      </c>
      <c r="K94" s="231"/>
      <c r="L94" s="108">
        <f>L10+L6</f>
        <v>278947.21999999997</v>
      </c>
      <c r="M94" s="111">
        <f>SUM(M11:M90,M7:M9)</f>
        <v>1</v>
      </c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  <c r="EN94" s="70"/>
      <c r="EO94" s="70"/>
      <c r="EP94" s="70"/>
      <c r="EQ94" s="70"/>
      <c r="ER94" s="70"/>
      <c r="ES94" s="70"/>
      <c r="ET94" s="70"/>
      <c r="EU94" s="70"/>
      <c r="EV94" s="70"/>
      <c r="EW94" s="70"/>
      <c r="EX94" s="70"/>
      <c r="EY94" s="70"/>
      <c r="EZ94" s="70"/>
      <c r="FA94" s="70"/>
      <c r="FB94" s="70"/>
      <c r="FC94" s="70"/>
      <c r="FD94" s="70"/>
      <c r="FE94" s="70"/>
      <c r="FF94" s="70"/>
      <c r="FG94" s="70"/>
      <c r="FH94" s="70"/>
      <c r="FI94" s="70"/>
      <c r="FJ94" s="70"/>
      <c r="FK94" s="70"/>
      <c r="FL94" s="70"/>
      <c r="FM94" s="70"/>
      <c r="FN94" s="70"/>
      <c r="FO94" s="70"/>
      <c r="FP94" s="70"/>
      <c r="FQ94" s="70"/>
      <c r="FR94" s="70"/>
      <c r="FS94" s="70"/>
      <c r="FT94" s="70"/>
      <c r="FU94" s="70"/>
      <c r="FV94" s="70"/>
      <c r="FW94" s="70"/>
      <c r="FX94" s="70"/>
      <c r="FY94" s="70"/>
      <c r="FZ94" s="70"/>
      <c r="GA94" s="70"/>
      <c r="GB94" s="70"/>
      <c r="GC94" s="70"/>
      <c r="GD94" s="70"/>
      <c r="GE94" s="70"/>
      <c r="GF94" s="70"/>
      <c r="GG94" s="70"/>
      <c r="GH94" s="70"/>
      <c r="GI94" s="70"/>
      <c r="GJ94" s="70"/>
      <c r="GK94" s="70"/>
      <c r="GL94" s="70"/>
      <c r="GM94" s="70"/>
      <c r="GN94" s="70"/>
      <c r="GO94" s="70"/>
      <c r="GP94" s="70"/>
      <c r="GQ94" s="70"/>
      <c r="GR94" s="70"/>
      <c r="GS94" s="70"/>
      <c r="GT94" s="70"/>
      <c r="GU94" s="70"/>
      <c r="GV94" s="70"/>
      <c r="GW94" s="70"/>
      <c r="GX94" s="70"/>
      <c r="GY94" s="70"/>
      <c r="GZ94" s="70"/>
      <c r="HA94" s="70"/>
      <c r="HB94" s="70"/>
      <c r="HC94" s="70"/>
      <c r="HD94" s="70"/>
      <c r="HE94" s="70"/>
      <c r="HF94" s="70"/>
      <c r="HG94" s="70"/>
      <c r="HH94" s="70"/>
      <c r="HI94" s="70"/>
      <c r="HJ94" s="70"/>
      <c r="HK94" s="70"/>
      <c r="HL94" s="70"/>
      <c r="HM94" s="70"/>
      <c r="HN94" s="70"/>
      <c r="HO94" s="70"/>
      <c r="HP94" s="70"/>
      <c r="HQ94" s="70"/>
      <c r="HR94" s="70"/>
      <c r="HS94" s="70"/>
      <c r="HT94" s="70"/>
      <c r="HU94" s="70"/>
      <c r="HV94" s="70"/>
      <c r="HW94" s="70"/>
      <c r="HX94" s="70"/>
      <c r="HY94" s="70"/>
      <c r="HZ94" s="70"/>
      <c r="IA94" s="70"/>
      <c r="IB94" s="70"/>
      <c r="IC94" s="70"/>
      <c r="ID94" s="70"/>
      <c r="IE94" s="70"/>
      <c r="IF94" s="70"/>
      <c r="IG94" s="70"/>
      <c r="IH94" s="70"/>
      <c r="II94" s="70"/>
      <c r="IJ94" s="70"/>
      <c r="IK94" s="70"/>
      <c r="IL94" s="70"/>
      <c r="IM94" s="70"/>
      <c r="IN94" s="70"/>
      <c r="IO94" s="70"/>
      <c r="IP94" s="70"/>
      <c r="IQ94" s="70"/>
      <c r="IR94" s="70"/>
      <c r="IS94" s="70"/>
      <c r="IT94" s="70"/>
      <c r="IU94" s="70"/>
      <c r="IV94" s="70"/>
      <c r="IW94" s="70"/>
      <c r="IX94" s="70"/>
      <c r="IY94" s="70"/>
      <c r="IZ94" s="70"/>
      <c r="JA94" s="70"/>
      <c r="JB94" s="70"/>
      <c r="JC94" s="70"/>
      <c r="JD94" s="70"/>
      <c r="JE94" s="70"/>
      <c r="JF94" s="70"/>
      <c r="JG94" s="70"/>
      <c r="JH94" s="70"/>
      <c r="JI94" s="70"/>
      <c r="JJ94" s="70"/>
      <c r="JK94" s="70"/>
      <c r="JL94" s="70"/>
      <c r="JM94" s="70"/>
      <c r="JN94" s="70"/>
      <c r="JO94" s="70"/>
      <c r="JP94" s="70"/>
      <c r="JQ94" s="70"/>
      <c r="JR94" s="70"/>
      <c r="JS94" s="70"/>
      <c r="JT94" s="70"/>
      <c r="JU94" s="70"/>
      <c r="JV94" s="70"/>
      <c r="JW94" s="70"/>
      <c r="JX94" s="70"/>
      <c r="JY94" s="70"/>
      <c r="JZ94" s="70"/>
      <c r="KA94" s="70"/>
      <c r="KB94" s="70"/>
      <c r="KC94" s="70"/>
      <c r="KD94" s="70"/>
      <c r="KE94" s="70"/>
      <c r="KF94" s="70"/>
      <c r="KG94" s="70"/>
      <c r="KH94" s="70"/>
      <c r="KI94" s="70"/>
      <c r="KJ94" s="70"/>
      <c r="KK94" s="70"/>
      <c r="KL94" s="70"/>
      <c r="KM94" s="70"/>
      <c r="KN94" s="70"/>
      <c r="KO94" s="70"/>
      <c r="KP94" s="70"/>
      <c r="KQ94" s="70"/>
      <c r="KR94" s="70"/>
      <c r="KS94" s="70"/>
      <c r="KT94" s="70"/>
      <c r="KU94" s="70"/>
      <c r="KV94" s="70"/>
      <c r="KW94" s="70"/>
      <c r="KX94" s="70"/>
      <c r="KY94" s="70"/>
      <c r="KZ94" s="70"/>
      <c r="LA94" s="70"/>
      <c r="LB94" s="70"/>
      <c r="LC94" s="70"/>
      <c r="LD94" s="70"/>
      <c r="LE94" s="70"/>
      <c r="LF94" s="70"/>
      <c r="LG94" s="70"/>
      <c r="LH94" s="70"/>
      <c r="LI94" s="70"/>
      <c r="LJ94" s="70"/>
      <c r="LK94" s="70"/>
      <c r="LL94" s="70"/>
      <c r="LM94" s="70"/>
      <c r="LN94" s="70"/>
      <c r="LO94" s="70"/>
      <c r="LP94" s="70"/>
      <c r="LQ94" s="70"/>
      <c r="LR94" s="70"/>
      <c r="LS94" s="70"/>
      <c r="LT94" s="70"/>
      <c r="LU94" s="70"/>
      <c r="LV94" s="70"/>
      <c r="LW94" s="70"/>
      <c r="LX94" s="70"/>
      <c r="LY94" s="70"/>
      <c r="LZ94" s="70"/>
      <c r="MA94" s="70"/>
      <c r="MB94" s="70"/>
      <c r="MC94" s="70"/>
      <c r="MD94" s="70"/>
      <c r="ME94" s="70"/>
      <c r="MF94" s="70"/>
      <c r="MG94" s="70"/>
      <c r="MH94" s="70"/>
      <c r="MI94" s="70"/>
      <c r="MJ94" s="70"/>
      <c r="MK94" s="70"/>
      <c r="ML94" s="70"/>
      <c r="MM94" s="70"/>
      <c r="MN94" s="70"/>
      <c r="MO94" s="70"/>
      <c r="MP94" s="70"/>
      <c r="MQ94" s="70"/>
      <c r="MR94" s="70"/>
      <c r="MS94" s="70"/>
      <c r="MT94" s="70"/>
      <c r="MU94" s="70"/>
      <c r="MV94" s="70"/>
      <c r="MW94" s="70"/>
      <c r="MX94" s="70"/>
      <c r="MY94" s="70"/>
      <c r="MZ94" s="70"/>
      <c r="NA94" s="70"/>
      <c r="NB94" s="70"/>
      <c r="NC94" s="70"/>
      <c r="ND94" s="70"/>
      <c r="NE94" s="70"/>
      <c r="NF94" s="70"/>
      <c r="NG94" s="70"/>
      <c r="NH94" s="70"/>
      <c r="NI94" s="70"/>
      <c r="NJ94" s="70"/>
      <c r="NK94" s="70"/>
      <c r="NL94" s="70"/>
      <c r="NM94" s="70"/>
      <c r="NN94" s="70"/>
      <c r="NO94" s="70"/>
      <c r="NP94" s="70"/>
      <c r="NQ94" s="70"/>
      <c r="NR94" s="70"/>
      <c r="NS94" s="70"/>
      <c r="NT94" s="70"/>
      <c r="NU94" s="70"/>
      <c r="NV94" s="70"/>
      <c r="NW94" s="70"/>
      <c r="NX94" s="70"/>
      <c r="NY94" s="70"/>
      <c r="NZ94" s="70"/>
      <c r="OA94" s="70"/>
      <c r="OB94" s="70"/>
      <c r="OC94" s="70"/>
      <c r="OD94" s="70"/>
      <c r="OE94" s="70"/>
      <c r="OF94" s="70"/>
      <c r="OG94" s="70"/>
      <c r="OH94" s="70"/>
      <c r="OI94" s="70"/>
      <c r="OJ94" s="70"/>
      <c r="OK94" s="70"/>
      <c r="OL94" s="70"/>
      <c r="OM94" s="70"/>
      <c r="ON94" s="70"/>
      <c r="OO94" s="70"/>
      <c r="OP94" s="70"/>
      <c r="OQ94" s="70"/>
      <c r="OR94" s="70"/>
      <c r="OS94" s="70"/>
      <c r="OT94" s="70"/>
    </row>
    <row r="95" spans="1:410" s="87" customFormat="1" ht="22.5" customHeight="1" x14ac:dyDescent="0.2">
      <c r="A95" s="83"/>
      <c r="B95" s="224"/>
      <c r="C95" s="101">
        <v>3</v>
      </c>
      <c r="D95" s="226" t="s">
        <v>223</v>
      </c>
      <c r="E95" s="226"/>
      <c r="F95" s="226"/>
      <c r="G95" s="136"/>
      <c r="H95" s="84"/>
      <c r="I95" s="84"/>
      <c r="J95" s="85"/>
      <c r="K95" s="85"/>
      <c r="L95" s="110"/>
      <c r="M95" s="127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  <c r="IW95" s="86"/>
      <c r="IX95" s="86"/>
      <c r="IY95" s="86"/>
      <c r="IZ95" s="86"/>
      <c r="JA95" s="86"/>
      <c r="JB95" s="86"/>
      <c r="JC95" s="86"/>
      <c r="JD95" s="86"/>
      <c r="JE95" s="86"/>
      <c r="JF95" s="86"/>
      <c r="JG95" s="86"/>
      <c r="JH95" s="86"/>
      <c r="JI95" s="86"/>
      <c r="JJ95" s="86"/>
      <c r="JK95" s="86"/>
      <c r="JL95" s="86"/>
      <c r="JM95" s="86"/>
      <c r="JN95" s="86"/>
      <c r="JO95" s="86"/>
      <c r="JP95" s="86"/>
      <c r="JQ95" s="86"/>
      <c r="JR95" s="86"/>
      <c r="JS95" s="86"/>
      <c r="JT95" s="86"/>
      <c r="JU95" s="86"/>
      <c r="JV95" s="86"/>
      <c r="JW95" s="86"/>
      <c r="JX95" s="86"/>
      <c r="JY95" s="86"/>
      <c r="JZ95" s="86"/>
      <c r="KA95" s="86"/>
      <c r="KB95" s="86"/>
      <c r="KC95" s="86"/>
      <c r="KD95" s="86"/>
      <c r="KE95" s="86"/>
      <c r="KF95" s="86"/>
      <c r="KG95" s="86"/>
      <c r="KH95" s="86"/>
      <c r="KI95" s="86"/>
      <c r="KJ95" s="86"/>
      <c r="KK95" s="86"/>
      <c r="KL95" s="86"/>
      <c r="KM95" s="86"/>
      <c r="KN95" s="86"/>
      <c r="KO95" s="86"/>
      <c r="KP95" s="86"/>
      <c r="KQ95" s="86"/>
      <c r="KR95" s="86"/>
      <c r="KS95" s="86"/>
      <c r="KT95" s="86"/>
      <c r="KU95" s="86"/>
      <c r="KV95" s="86"/>
      <c r="KW95" s="86"/>
      <c r="KX95" s="86"/>
      <c r="KY95" s="86"/>
      <c r="KZ95" s="86"/>
      <c r="LA95" s="86"/>
      <c r="LB95" s="86"/>
      <c r="LC95" s="86"/>
      <c r="LD95" s="86"/>
      <c r="LE95" s="86"/>
      <c r="LF95" s="86"/>
      <c r="LG95" s="86"/>
      <c r="LH95" s="86"/>
      <c r="LI95" s="86"/>
      <c r="LJ95" s="86"/>
      <c r="LK95" s="86"/>
      <c r="LL95" s="86"/>
      <c r="LM95" s="86"/>
      <c r="LN95" s="86"/>
      <c r="LO95" s="86"/>
      <c r="LP95" s="86"/>
      <c r="LQ95" s="86"/>
      <c r="LR95" s="86"/>
      <c r="LS95" s="86"/>
      <c r="LT95" s="86"/>
      <c r="LU95" s="86"/>
      <c r="LV95" s="86"/>
      <c r="LW95" s="86"/>
      <c r="LX95" s="86"/>
      <c r="LY95" s="86"/>
      <c r="LZ95" s="86"/>
      <c r="MA95" s="86"/>
      <c r="MB95" s="86"/>
      <c r="MC95" s="86"/>
      <c r="MD95" s="86"/>
      <c r="ME95" s="86"/>
      <c r="MF95" s="86"/>
      <c r="MG95" s="86"/>
      <c r="MH95" s="86"/>
      <c r="MI95" s="86"/>
      <c r="MJ95" s="86"/>
      <c r="MK95" s="86"/>
      <c r="ML95" s="86"/>
      <c r="MM95" s="86"/>
      <c r="MN95" s="86"/>
      <c r="MO95" s="86"/>
      <c r="MP95" s="86"/>
      <c r="MQ95" s="86"/>
      <c r="MR95" s="86"/>
      <c r="MS95" s="86"/>
      <c r="MT95" s="86"/>
      <c r="MU95" s="86"/>
      <c r="MV95" s="86"/>
      <c r="MW95" s="86"/>
      <c r="MX95" s="86"/>
      <c r="MY95" s="86"/>
      <c r="MZ95" s="86"/>
      <c r="NA95" s="86"/>
      <c r="NB95" s="86"/>
      <c r="NC95" s="86"/>
      <c r="ND95" s="86"/>
      <c r="NE95" s="86"/>
      <c r="NF95" s="86"/>
      <c r="NG95" s="86"/>
      <c r="NH95" s="86"/>
      <c r="NI95" s="86"/>
      <c r="NJ95" s="86"/>
      <c r="NK95" s="86"/>
      <c r="NL95" s="86"/>
      <c r="NM95" s="86"/>
      <c r="NN95" s="86"/>
      <c r="NO95" s="86"/>
      <c r="NP95" s="86"/>
      <c r="NQ95" s="86"/>
      <c r="NR95" s="86"/>
      <c r="NS95" s="86"/>
      <c r="NT95" s="86"/>
      <c r="NU95" s="86"/>
      <c r="NV95" s="86"/>
      <c r="NW95" s="86"/>
      <c r="NX95" s="86"/>
      <c r="NY95" s="86"/>
      <c r="NZ95" s="86"/>
      <c r="OA95" s="86"/>
      <c r="OB95" s="86"/>
      <c r="OC95" s="86"/>
      <c r="OD95" s="86"/>
      <c r="OE95" s="86"/>
      <c r="OF95" s="86"/>
      <c r="OG95" s="86"/>
      <c r="OH95" s="86"/>
      <c r="OI95" s="86"/>
      <c r="OJ95" s="86"/>
      <c r="OK95" s="86"/>
      <c r="OL95" s="86"/>
      <c r="OM95" s="86"/>
      <c r="ON95" s="86"/>
      <c r="OO95" s="86"/>
      <c r="OP95" s="86"/>
      <c r="OQ95" s="86"/>
      <c r="OR95" s="86"/>
      <c r="OS95" s="86"/>
      <c r="OT95" s="86"/>
    </row>
    <row r="96" spans="1:410" s="87" customFormat="1" ht="12.75" x14ac:dyDescent="0.2">
      <c r="A96" s="83"/>
      <c r="B96" s="224"/>
      <c r="C96" s="89"/>
      <c r="D96" s="227"/>
      <c r="E96" s="227"/>
      <c r="F96" s="227"/>
      <c r="G96" s="136"/>
      <c r="H96" s="84"/>
      <c r="I96" s="84"/>
      <c r="J96" s="85"/>
      <c r="K96" s="85"/>
      <c r="L96" s="110"/>
      <c r="M96" s="127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  <c r="IW96" s="86"/>
      <c r="IX96" s="86"/>
      <c r="IY96" s="86"/>
      <c r="IZ96" s="86"/>
      <c r="JA96" s="86"/>
      <c r="JB96" s="86"/>
      <c r="JC96" s="86"/>
      <c r="JD96" s="86"/>
      <c r="JE96" s="86"/>
      <c r="JF96" s="86"/>
      <c r="JG96" s="86"/>
      <c r="JH96" s="86"/>
      <c r="JI96" s="86"/>
      <c r="JJ96" s="86"/>
      <c r="JK96" s="86"/>
      <c r="JL96" s="86"/>
      <c r="JM96" s="86"/>
      <c r="JN96" s="86"/>
      <c r="JO96" s="86"/>
      <c r="JP96" s="86"/>
      <c r="JQ96" s="86"/>
      <c r="JR96" s="86"/>
      <c r="JS96" s="86"/>
      <c r="JT96" s="86"/>
      <c r="JU96" s="86"/>
      <c r="JV96" s="86"/>
      <c r="JW96" s="86"/>
      <c r="JX96" s="86"/>
      <c r="JY96" s="86"/>
      <c r="JZ96" s="86"/>
      <c r="KA96" s="86"/>
      <c r="KB96" s="86"/>
      <c r="KC96" s="86"/>
      <c r="KD96" s="86"/>
      <c r="KE96" s="86"/>
      <c r="KF96" s="86"/>
      <c r="KG96" s="86"/>
      <c r="KH96" s="86"/>
      <c r="KI96" s="86"/>
      <c r="KJ96" s="86"/>
      <c r="KK96" s="86"/>
      <c r="KL96" s="86"/>
      <c r="KM96" s="86"/>
      <c r="KN96" s="86"/>
      <c r="KO96" s="86"/>
      <c r="KP96" s="86"/>
      <c r="KQ96" s="86"/>
      <c r="KR96" s="86"/>
      <c r="KS96" s="86"/>
      <c r="KT96" s="86"/>
      <c r="KU96" s="86"/>
      <c r="KV96" s="86"/>
      <c r="KW96" s="86"/>
      <c r="KX96" s="86"/>
      <c r="KY96" s="86"/>
      <c r="KZ96" s="86"/>
      <c r="LA96" s="86"/>
      <c r="LB96" s="86"/>
      <c r="LC96" s="86"/>
      <c r="LD96" s="86"/>
      <c r="LE96" s="86"/>
      <c r="LF96" s="86"/>
      <c r="LG96" s="86"/>
      <c r="LH96" s="86"/>
      <c r="LI96" s="86"/>
      <c r="LJ96" s="86"/>
      <c r="LK96" s="86"/>
      <c r="LL96" s="86"/>
      <c r="LM96" s="86"/>
      <c r="LN96" s="86"/>
      <c r="LO96" s="86"/>
      <c r="LP96" s="86"/>
      <c r="LQ96" s="86"/>
      <c r="LR96" s="86"/>
      <c r="LS96" s="86"/>
      <c r="LT96" s="86"/>
      <c r="LU96" s="86"/>
      <c r="LV96" s="86"/>
      <c r="LW96" s="86"/>
      <c r="LX96" s="86"/>
      <c r="LY96" s="86"/>
      <c r="LZ96" s="86"/>
      <c r="MA96" s="86"/>
      <c r="MB96" s="86"/>
      <c r="MC96" s="86"/>
      <c r="MD96" s="86"/>
      <c r="ME96" s="86"/>
      <c r="MF96" s="86"/>
      <c r="MG96" s="86"/>
      <c r="MH96" s="86"/>
      <c r="MI96" s="86"/>
      <c r="MJ96" s="86"/>
      <c r="MK96" s="86"/>
      <c r="ML96" s="86"/>
      <c r="MM96" s="86"/>
      <c r="MN96" s="86"/>
      <c r="MO96" s="86"/>
      <c r="MP96" s="86"/>
      <c r="MQ96" s="86"/>
      <c r="MR96" s="86"/>
      <c r="MS96" s="86"/>
      <c r="MT96" s="86"/>
      <c r="MU96" s="86"/>
      <c r="MV96" s="86"/>
      <c r="MW96" s="86"/>
      <c r="MX96" s="86"/>
      <c r="MY96" s="86"/>
      <c r="MZ96" s="86"/>
      <c r="NA96" s="86"/>
      <c r="NB96" s="86"/>
      <c r="NC96" s="86"/>
      <c r="ND96" s="86"/>
      <c r="NE96" s="86"/>
      <c r="NF96" s="86"/>
      <c r="NG96" s="86"/>
      <c r="NH96" s="86"/>
      <c r="NI96" s="86"/>
      <c r="NJ96" s="86"/>
      <c r="NK96" s="86"/>
      <c r="NL96" s="86"/>
      <c r="NM96" s="86"/>
      <c r="NN96" s="86"/>
      <c r="NO96" s="86"/>
      <c r="NP96" s="86"/>
      <c r="NQ96" s="86"/>
      <c r="NR96" s="86"/>
      <c r="NS96" s="86"/>
      <c r="NT96" s="86"/>
      <c r="NU96" s="86"/>
      <c r="NV96" s="86"/>
      <c r="NW96" s="86"/>
      <c r="NX96" s="86"/>
      <c r="NY96" s="86"/>
      <c r="NZ96" s="86"/>
      <c r="OA96" s="86"/>
      <c r="OB96" s="86"/>
      <c r="OC96" s="86"/>
      <c r="OD96" s="86"/>
      <c r="OE96" s="86"/>
      <c r="OF96" s="86"/>
      <c r="OG96" s="86"/>
      <c r="OH96" s="86"/>
      <c r="OI96" s="86"/>
      <c r="OJ96" s="86"/>
      <c r="OK96" s="86"/>
      <c r="OL96" s="86"/>
      <c r="OM96" s="86"/>
      <c r="ON96" s="86"/>
      <c r="OO96" s="86"/>
      <c r="OP96" s="86"/>
      <c r="OQ96" s="86"/>
      <c r="OR96" s="86"/>
      <c r="OS96" s="86"/>
      <c r="OT96" s="86"/>
    </row>
    <row r="97" spans="1:410" s="87" customFormat="1" ht="12.75" x14ac:dyDescent="0.2">
      <c r="A97" s="83"/>
      <c r="B97" s="88"/>
      <c r="C97" s="104"/>
      <c r="D97" s="106"/>
      <c r="E97" s="106"/>
      <c r="F97" s="72"/>
      <c r="G97" s="72"/>
      <c r="H97" s="84"/>
      <c r="I97" s="84"/>
      <c r="J97" s="85"/>
      <c r="K97" s="85"/>
      <c r="L97" s="89"/>
      <c r="M97" s="127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  <c r="IW97" s="86"/>
      <c r="IX97" s="86"/>
      <c r="IY97" s="86"/>
      <c r="IZ97" s="86"/>
      <c r="JA97" s="86"/>
      <c r="JB97" s="86"/>
      <c r="JC97" s="86"/>
      <c r="JD97" s="86"/>
      <c r="JE97" s="86"/>
      <c r="JF97" s="86"/>
      <c r="JG97" s="86"/>
      <c r="JH97" s="86"/>
      <c r="JI97" s="86"/>
      <c r="JJ97" s="86"/>
      <c r="JK97" s="86"/>
      <c r="JL97" s="86"/>
      <c r="JM97" s="86"/>
      <c r="JN97" s="86"/>
      <c r="JO97" s="86"/>
      <c r="JP97" s="86"/>
      <c r="JQ97" s="86"/>
      <c r="JR97" s="86"/>
      <c r="JS97" s="86"/>
      <c r="JT97" s="86"/>
      <c r="JU97" s="86"/>
      <c r="JV97" s="86"/>
      <c r="JW97" s="86"/>
      <c r="JX97" s="86"/>
      <c r="JY97" s="86"/>
      <c r="JZ97" s="86"/>
      <c r="KA97" s="86"/>
      <c r="KB97" s="86"/>
      <c r="KC97" s="86"/>
      <c r="KD97" s="86"/>
      <c r="KE97" s="86"/>
      <c r="KF97" s="86"/>
      <c r="KG97" s="86"/>
      <c r="KH97" s="86"/>
      <c r="KI97" s="86"/>
      <c r="KJ97" s="86"/>
      <c r="KK97" s="86"/>
      <c r="KL97" s="86"/>
      <c r="KM97" s="86"/>
      <c r="KN97" s="86"/>
      <c r="KO97" s="86"/>
      <c r="KP97" s="86"/>
      <c r="KQ97" s="86"/>
      <c r="KR97" s="86"/>
      <c r="KS97" s="86"/>
      <c r="KT97" s="86"/>
      <c r="KU97" s="86"/>
      <c r="KV97" s="86"/>
      <c r="KW97" s="86"/>
      <c r="KX97" s="86"/>
      <c r="KY97" s="86"/>
      <c r="KZ97" s="86"/>
      <c r="LA97" s="86"/>
      <c r="LB97" s="86"/>
      <c r="LC97" s="86"/>
      <c r="LD97" s="86"/>
      <c r="LE97" s="86"/>
      <c r="LF97" s="86"/>
      <c r="LG97" s="86"/>
      <c r="LH97" s="86"/>
      <c r="LI97" s="86"/>
      <c r="LJ97" s="86"/>
      <c r="LK97" s="86"/>
      <c r="LL97" s="86"/>
      <c r="LM97" s="86"/>
      <c r="LN97" s="86"/>
      <c r="LO97" s="86"/>
      <c r="LP97" s="86"/>
      <c r="LQ97" s="86"/>
      <c r="LR97" s="86"/>
      <c r="LS97" s="86"/>
      <c r="LT97" s="86"/>
      <c r="LU97" s="86"/>
      <c r="LV97" s="86"/>
      <c r="LW97" s="86"/>
      <c r="LX97" s="86"/>
      <c r="LY97" s="86"/>
      <c r="LZ97" s="86"/>
      <c r="MA97" s="86"/>
      <c r="MB97" s="86"/>
      <c r="MC97" s="86"/>
      <c r="MD97" s="86"/>
      <c r="ME97" s="86"/>
      <c r="MF97" s="86"/>
      <c r="MG97" s="86"/>
      <c r="MH97" s="86"/>
      <c r="MI97" s="86"/>
      <c r="MJ97" s="86"/>
      <c r="MK97" s="86"/>
      <c r="ML97" s="86"/>
      <c r="MM97" s="86"/>
      <c r="MN97" s="86"/>
      <c r="MO97" s="86"/>
      <c r="MP97" s="86"/>
      <c r="MQ97" s="86"/>
      <c r="MR97" s="86"/>
      <c r="MS97" s="86"/>
      <c r="MT97" s="86"/>
      <c r="MU97" s="86"/>
      <c r="MV97" s="86"/>
      <c r="MW97" s="86"/>
      <c r="MX97" s="86"/>
      <c r="MY97" s="86"/>
      <c r="MZ97" s="86"/>
      <c r="NA97" s="86"/>
      <c r="NB97" s="86"/>
      <c r="NC97" s="86"/>
      <c r="ND97" s="86"/>
      <c r="NE97" s="86"/>
      <c r="NF97" s="86"/>
      <c r="NG97" s="86"/>
      <c r="NH97" s="86"/>
      <c r="NI97" s="86"/>
      <c r="NJ97" s="86"/>
      <c r="NK97" s="86"/>
      <c r="NL97" s="86"/>
      <c r="NM97" s="86"/>
      <c r="NN97" s="86"/>
      <c r="NO97" s="86"/>
      <c r="NP97" s="86"/>
      <c r="NQ97" s="86"/>
      <c r="NR97" s="86"/>
      <c r="NS97" s="86"/>
      <c r="NT97" s="86"/>
      <c r="NU97" s="86"/>
      <c r="NV97" s="86"/>
      <c r="NW97" s="86"/>
      <c r="NX97" s="86"/>
      <c r="NY97" s="86"/>
      <c r="NZ97" s="86"/>
      <c r="OA97" s="86"/>
      <c r="OB97" s="86"/>
      <c r="OC97" s="86"/>
      <c r="OD97" s="86"/>
      <c r="OE97" s="86"/>
      <c r="OF97" s="86"/>
      <c r="OG97" s="86"/>
      <c r="OH97" s="86"/>
      <c r="OI97" s="86"/>
      <c r="OJ97" s="86"/>
      <c r="OK97" s="86"/>
      <c r="OL97" s="86"/>
      <c r="OM97" s="86"/>
      <c r="ON97" s="86"/>
      <c r="OO97" s="86"/>
      <c r="OP97" s="86"/>
      <c r="OQ97" s="86"/>
      <c r="OR97" s="86"/>
      <c r="OS97" s="86"/>
      <c r="OT97" s="86"/>
    </row>
    <row r="98" spans="1:410" s="87" customFormat="1" ht="12.75" x14ac:dyDescent="0.2">
      <c r="A98" s="83"/>
      <c r="B98" s="88"/>
      <c r="C98" s="104"/>
      <c r="D98" s="106"/>
      <c r="E98" s="106"/>
      <c r="F98" s="72"/>
      <c r="G98" s="72"/>
      <c r="H98" s="84"/>
      <c r="I98" s="84"/>
      <c r="J98" s="85"/>
      <c r="K98" s="85"/>
      <c r="L98" s="89"/>
      <c r="M98" s="127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  <c r="IW98" s="86"/>
      <c r="IX98" s="86"/>
      <c r="IY98" s="86"/>
      <c r="IZ98" s="86"/>
      <c r="JA98" s="86"/>
      <c r="JB98" s="86"/>
      <c r="JC98" s="86"/>
      <c r="JD98" s="86"/>
      <c r="JE98" s="86"/>
      <c r="JF98" s="86"/>
      <c r="JG98" s="86"/>
      <c r="JH98" s="86"/>
      <c r="JI98" s="86"/>
      <c r="JJ98" s="86"/>
      <c r="JK98" s="86"/>
      <c r="JL98" s="86"/>
      <c r="JM98" s="86"/>
      <c r="JN98" s="86"/>
      <c r="JO98" s="86"/>
      <c r="JP98" s="86"/>
      <c r="JQ98" s="86"/>
      <c r="JR98" s="86"/>
      <c r="JS98" s="86"/>
      <c r="JT98" s="86"/>
      <c r="JU98" s="86"/>
      <c r="JV98" s="86"/>
      <c r="JW98" s="86"/>
      <c r="JX98" s="86"/>
      <c r="JY98" s="86"/>
      <c r="JZ98" s="86"/>
      <c r="KA98" s="86"/>
      <c r="KB98" s="86"/>
      <c r="KC98" s="86"/>
      <c r="KD98" s="86"/>
      <c r="KE98" s="86"/>
      <c r="KF98" s="86"/>
      <c r="KG98" s="86"/>
      <c r="KH98" s="86"/>
      <c r="KI98" s="86"/>
      <c r="KJ98" s="86"/>
      <c r="KK98" s="86"/>
      <c r="KL98" s="86"/>
      <c r="KM98" s="86"/>
      <c r="KN98" s="86"/>
      <c r="KO98" s="86"/>
      <c r="KP98" s="86"/>
      <c r="KQ98" s="86"/>
      <c r="KR98" s="86"/>
      <c r="KS98" s="86"/>
      <c r="KT98" s="86"/>
      <c r="KU98" s="86"/>
      <c r="KV98" s="86"/>
      <c r="KW98" s="86"/>
      <c r="KX98" s="86"/>
      <c r="KY98" s="86"/>
      <c r="KZ98" s="86"/>
      <c r="LA98" s="86"/>
      <c r="LB98" s="86"/>
      <c r="LC98" s="86"/>
      <c r="LD98" s="86"/>
      <c r="LE98" s="86"/>
      <c r="LF98" s="86"/>
      <c r="LG98" s="86"/>
      <c r="LH98" s="86"/>
      <c r="LI98" s="86"/>
      <c r="LJ98" s="86"/>
      <c r="LK98" s="86"/>
      <c r="LL98" s="86"/>
      <c r="LM98" s="86"/>
      <c r="LN98" s="86"/>
      <c r="LO98" s="86"/>
      <c r="LP98" s="86"/>
      <c r="LQ98" s="86"/>
      <c r="LR98" s="86"/>
      <c r="LS98" s="86"/>
      <c r="LT98" s="86"/>
      <c r="LU98" s="86"/>
      <c r="LV98" s="86"/>
      <c r="LW98" s="86"/>
      <c r="LX98" s="86"/>
      <c r="LY98" s="86"/>
      <c r="LZ98" s="86"/>
      <c r="MA98" s="86"/>
      <c r="MB98" s="86"/>
      <c r="MC98" s="86"/>
      <c r="MD98" s="86"/>
      <c r="ME98" s="86"/>
      <c r="MF98" s="86"/>
      <c r="MG98" s="86"/>
      <c r="MH98" s="86"/>
      <c r="MI98" s="86"/>
      <c r="MJ98" s="86"/>
      <c r="MK98" s="86"/>
      <c r="ML98" s="86"/>
      <c r="MM98" s="86"/>
      <c r="MN98" s="86"/>
      <c r="MO98" s="86"/>
      <c r="MP98" s="86"/>
      <c r="MQ98" s="86"/>
      <c r="MR98" s="86"/>
      <c r="MS98" s="86"/>
      <c r="MT98" s="86"/>
      <c r="MU98" s="86"/>
      <c r="MV98" s="86"/>
      <c r="MW98" s="86"/>
      <c r="MX98" s="86"/>
      <c r="MY98" s="86"/>
      <c r="MZ98" s="86"/>
      <c r="NA98" s="86"/>
      <c r="NB98" s="86"/>
      <c r="NC98" s="86"/>
      <c r="ND98" s="86"/>
      <c r="NE98" s="86"/>
      <c r="NF98" s="86"/>
      <c r="NG98" s="86"/>
      <c r="NH98" s="86"/>
      <c r="NI98" s="86"/>
      <c r="NJ98" s="86"/>
      <c r="NK98" s="86"/>
      <c r="NL98" s="86"/>
      <c r="NM98" s="86"/>
      <c r="NN98" s="86"/>
      <c r="NO98" s="86"/>
      <c r="NP98" s="86"/>
      <c r="NQ98" s="86"/>
      <c r="NR98" s="86"/>
      <c r="NS98" s="86"/>
      <c r="NT98" s="86"/>
      <c r="NU98" s="86"/>
      <c r="NV98" s="86"/>
      <c r="NW98" s="86"/>
      <c r="NX98" s="86"/>
      <c r="NY98" s="86"/>
      <c r="NZ98" s="86"/>
      <c r="OA98" s="86"/>
      <c r="OB98" s="86"/>
      <c r="OC98" s="86"/>
      <c r="OD98" s="86"/>
      <c r="OE98" s="86"/>
      <c r="OF98" s="86"/>
      <c r="OG98" s="86"/>
      <c r="OH98" s="86"/>
      <c r="OI98" s="86"/>
      <c r="OJ98" s="86"/>
      <c r="OK98" s="86"/>
      <c r="OL98" s="86"/>
      <c r="OM98" s="86"/>
      <c r="ON98" s="86"/>
      <c r="OO98" s="86"/>
      <c r="OP98" s="86"/>
      <c r="OQ98" s="86"/>
      <c r="OR98" s="86"/>
      <c r="OS98" s="86"/>
      <c r="OT98" s="86"/>
    </row>
    <row r="99" spans="1:410" s="87" customFormat="1" ht="13.5" thickBot="1" x14ac:dyDescent="0.25">
      <c r="A99" s="83"/>
      <c r="B99" s="88"/>
      <c r="C99" s="104"/>
      <c r="D99" s="105"/>
      <c r="E99" s="90"/>
      <c r="F99" s="72"/>
      <c r="G99" s="72"/>
      <c r="H99" s="91"/>
      <c r="I99" s="91"/>
      <c r="J99" s="92"/>
      <c r="K99" s="92"/>
      <c r="L99" s="89"/>
      <c r="M99" s="127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  <c r="IW99" s="86"/>
      <c r="IX99" s="86"/>
      <c r="IY99" s="86"/>
      <c r="IZ99" s="86"/>
      <c r="JA99" s="86"/>
      <c r="JB99" s="86"/>
      <c r="JC99" s="86"/>
      <c r="JD99" s="86"/>
      <c r="JE99" s="86"/>
      <c r="JF99" s="86"/>
      <c r="JG99" s="86"/>
      <c r="JH99" s="86"/>
      <c r="JI99" s="86"/>
      <c r="JJ99" s="86"/>
      <c r="JK99" s="86"/>
      <c r="JL99" s="86"/>
      <c r="JM99" s="86"/>
      <c r="JN99" s="86"/>
      <c r="JO99" s="86"/>
      <c r="JP99" s="86"/>
      <c r="JQ99" s="86"/>
      <c r="JR99" s="86"/>
      <c r="JS99" s="86"/>
      <c r="JT99" s="86"/>
      <c r="JU99" s="86"/>
      <c r="JV99" s="86"/>
      <c r="JW99" s="86"/>
      <c r="JX99" s="86"/>
      <c r="JY99" s="86"/>
      <c r="JZ99" s="86"/>
      <c r="KA99" s="86"/>
      <c r="KB99" s="86"/>
      <c r="KC99" s="86"/>
      <c r="KD99" s="86"/>
      <c r="KE99" s="86"/>
      <c r="KF99" s="86"/>
      <c r="KG99" s="86"/>
      <c r="KH99" s="86"/>
      <c r="KI99" s="86"/>
      <c r="KJ99" s="86"/>
      <c r="KK99" s="86"/>
      <c r="KL99" s="86"/>
      <c r="KM99" s="86"/>
      <c r="KN99" s="86"/>
      <c r="KO99" s="86"/>
      <c r="KP99" s="86"/>
      <c r="KQ99" s="86"/>
      <c r="KR99" s="86"/>
      <c r="KS99" s="86"/>
      <c r="KT99" s="86"/>
      <c r="KU99" s="86"/>
      <c r="KV99" s="86"/>
      <c r="KW99" s="86"/>
      <c r="KX99" s="86"/>
      <c r="KY99" s="86"/>
      <c r="KZ99" s="86"/>
      <c r="LA99" s="86"/>
      <c r="LB99" s="86"/>
      <c r="LC99" s="86"/>
      <c r="LD99" s="86"/>
      <c r="LE99" s="86"/>
      <c r="LF99" s="86"/>
      <c r="LG99" s="86"/>
      <c r="LH99" s="86"/>
      <c r="LI99" s="86"/>
      <c r="LJ99" s="86"/>
      <c r="LK99" s="86"/>
      <c r="LL99" s="86"/>
      <c r="LM99" s="86"/>
      <c r="LN99" s="86"/>
      <c r="LO99" s="86"/>
      <c r="LP99" s="86"/>
      <c r="LQ99" s="86"/>
      <c r="LR99" s="86"/>
      <c r="LS99" s="86"/>
      <c r="LT99" s="86"/>
      <c r="LU99" s="86"/>
      <c r="LV99" s="86"/>
      <c r="LW99" s="86"/>
      <c r="LX99" s="86"/>
      <c r="LY99" s="86"/>
      <c r="LZ99" s="86"/>
      <c r="MA99" s="86"/>
      <c r="MB99" s="86"/>
      <c r="MC99" s="86"/>
      <c r="MD99" s="86"/>
      <c r="ME99" s="86"/>
      <c r="MF99" s="86"/>
      <c r="MG99" s="86"/>
      <c r="MH99" s="86"/>
      <c r="MI99" s="86"/>
      <c r="MJ99" s="86"/>
      <c r="MK99" s="86"/>
      <c r="ML99" s="86"/>
      <c r="MM99" s="86"/>
      <c r="MN99" s="86"/>
      <c r="MO99" s="86"/>
      <c r="MP99" s="86"/>
      <c r="MQ99" s="86"/>
      <c r="MR99" s="86"/>
      <c r="MS99" s="86"/>
      <c r="MT99" s="86"/>
      <c r="MU99" s="86"/>
      <c r="MV99" s="86"/>
      <c r="MW99" s="86"/>
      <c r="MX99" s="86"/>
      <c r="MY99" s="86"/>
      <c r="MZ99" s="86"/>
      <c r="NA99" s="86"/>
      <c r="NB99" s="86"/>
      <c r="NC99" s="86"/>
      <c r="ND99" s="86"/>
      <c r="NE99" s="86"/>
      <c r="NF99" s="86"/>
      <c r="NG99" s="86"/>
      <c r="NH99" s="86"/>
      <c r="NI99" s="86"/>
      <c r="NJ99" s="86"/>
      <c r="NK99" s="86"/>
      <c r="NL99" s="86"/>
      <c r="NM99" s="86"/>
      <c r="NN99" s="86"/>
      <c r="NO99" s="86"/>
      <c r="NP99" s="86"/>
      <c r="NQ99" s="86"/>
      <c r="NR99" s="86"/>
      <c r="NS99" s="86"/>
      <c r="NT99" s="86"/>
      <c r="NU99" s="86"/>
      <c r="NV99" s="86"/>
      <c r="NW99" s="86"/>
      <c r="NX99" s="86"/>
      <c r="NY99" s="86"/>
      <c r="NZ99" s="86"/>
      <c r="OA99" s="86"/>
      <c r="OB99" s="86"/>
      <c r="OC99" s="86"/>
      <c r="OD99" s="86"/>
      <c r="OE99" s="86"/>
      <c r="OF99" s="86"/>
      <c r="OG99" s="86"/>
      <c r="OH99" s="86"/>
      <c r="OI99" s="86"/>
      <c r="OJ99" s="86"/>
      <c r="OK99" s="86"/>
      <c r="OL99" s="86"/>
      <c r="OM99" s="86"/>
      <c r="ON99" s="86"/>
      <c r="OO99" s="86"/>
      <c r="OP99" s="86"/>
      <c r="OQ99" s="86"/>
      <c r="OR99" s="86"/>
      <c r="OS99" s="86"/>
      <c r="OT99" s="86"/>
    </row>
    <row r="100" spans="1:410" s="87" customFormat="1" ht="12.75" x14ac:dyDescent="0.2">
      <c r="A100" s="83"/>
      <c r="B100" s="88"/>
      <c r="C100" s="86"/>
      <c r="D100" s="93" t="s">
        <v>12</v>
      </c>
      <c r="E100" s="90"/>
      <c r="F100" s="72"/>
      <c r="G100" s="72"/>
      <c r="H100" s="228" t="s">
        <v>82</v>
      </c>
      <c r="I100" s="228"/>
      <c r="J100" s="228"/>
      <c r="K100" s="228"/>
      <c r="L100" s="89"/>
      <c r="M100" s="127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  <c r="IW100" s="86"/>
      <c r="IX100" s="86"/>
      <c r="IY100" s="86"/>
      <c r="IZ100" s="86"/>
      <c r="JA100" s="86"/>
      <c r="JB100" s="86"/>
      <c r="JC100" s="86"/>
      <c r="JD100" s="86"/>
      <c r="JE100" s="86"/>
      <c r="JF100" s="86"/>
      <c r="JG100" s="86"/>
      <c r="JH100" s="86"/>
      <c r="JI100" s="86"/>
      <c r="JJ100" s="86"/>
      <c r="JK100" s="86"/>
      <c r="JL100" s="86"/>
      <c r="JM100" s="86"/>
      <c r="JN100" s="86"/>
      <c r="JO100" s="86"/>
      <c r="JP100" s="86"/>
      <c r="JQ100" s="86"/>
      <c r="JR100" s="86"/>
      <c r="JS100" s="86"/>
      <c r="JT100" s="86"/>
      <c r="JU100" s="86"/>
      <c r="JV100" s="86"/>
      <c r="JW100" s="86"/>
      <c r="JX100" s="86"/>
      <c r="JY100" s="86"/>
      <c r="JZ100" s="86"/>
      <c r="KA100" s="86"/>
      <c r="KB100" s="86"/>
      <c r="KC100" s="86"/>
      <c r="KD100" s="86"/>
      <c r="KE100" s="86"/>
      <c r="KF100" s="86"/>
      <c r="KG100" s="86"/>
      <c r="KH100" s="86"/>
      <c r="KI100" s="86"/>
      <c r="KJ100" s="86"/>
      <c r="KK100" s="86"/>
      <c r="KL100" s="86"/>
      <c r="KM100" s="86"/>
      <c r="KN100" s="86"/>
      <c r="KO100" s="86"/>
      <c r="KP100" s="86"/>
      <c r="KQ100" s="86"/>
      <c r="KR100" s="86"/>
      <c r="KS100" s="86"/>
      <c r="KT100" s="86"/>
      <c r="KU100" s="86"/>
      <c r="KV100" s="86"/>
      <c r="KW100" s="86"/>
      <c r="KX100" s="86"/>
      <c r="KY100" s="86"/>
      <c r="KZ100" s="86"/>
      <c r="LA100" s="86"/>
      <c r="LB100" s="86"/>
      <c r="LC100" s="86"/>
      <c r="LD100" s="86"/>
      <c r="LE100" s="86"/>
      <c r="LF100" s="86"/>
      <c r="LG100" s="86"/>
      <c r="LH100" s="86"/>
      <c r="LI100" s="86"/>
      <c r="LJ100" s="86"/>
      <c r="LK100" s="86"/>
      <c r="LL100" s="86"/>
      <c r="LM100" s="86"/>
      <c r="LN100" s="86"/>
      <c r="LO100" s="86"/>
      <c r="LP100" s="86"/>
      <c r="LQ100" s="86"/>
      <c r="LR100" s="86"/>
      <c r="LS100" s="86"/>
      <c r="LT100" s="86"/>
      <c r="LU100" s="86"/>
      <c r="LV100" s="86"/>
      <c r="LW100" s="86"/>
      <c r="LX100" s="86"/>
      <c r="LY100" s="86"/>
      <c r="LZ100" s="86"/>
      <c r="MA100" s="86"/>
      <c r="MB100" s="86"/>
      <c r="MC100" s="86"/>
      <c r="MD100" s="86"/>
      <c r="ME100" s="86"/>
      <c r="MF100" s="86"/>
      <c r="MG100" s="86"/>
      <c r="MH100" s="86"/>
      <c r="MI100" s="86"/>
      <c r="MJ100" s="86"/>
      <c r="MK100" s="86"/>
      <c r="ML100" s="86"/>
      <c r="MM100" s="86"/>
      <c r="MN100" s="86"/>
      <c r="MO100" s="86"/>
      <c r="MP100" s="86"/>
      <c r="MQ100" s="86"/>
      <c r="MR100" s="86"/>
      <c r="MS100" s="86"/>
      <c r="MT100" s="86"/>
      <c r="MU100" s="86"/>
      <c r="MV100" s="86"/>
      <c r="MW100" s="86"/>
      <c r="MX100" s="86"/>
      <c r="MY100" s="86"/>
      <c r="MZ100" s="86"/>
      <c r="NA100" s="86"/>
      <c r="NB100" s="86"/>
      <c r="NC100" s="86"/>
      <c r="ND100" s="86"/>
      <c r="NE100" s="86"/>
      <c r="NF100" s="86"/>
      <c r="NG100" s="86"/>
      <c r="NH100" s="86"/>
      <c r="NI100" s="86"/>
      <c r="NJ100" s="86"/>
      <c r="NK100" s="86"/>
      <c r="NL100" s="86"/>
      <c r="NM100" s="86"/>
      <c r="NN100" s="86"/>
      <c r="NO100" s="86"/>
      <c r="NP100" s="86"/>
      <c r="NQ100" s="86"/>
      <c r="NR100" s="86"/>
      <c r="NS100" s="86"/>
      <c r="NT100" s="86"/>
      <c r="NU100" s="86"/>
      <c r="NV100" s="86"/>
      <c r="NW100" s="86"/>
      <c r="NX100" s="86"/>
      <c r="NY100" s="86"/>
      <c r="NZ100" s="86"/>
      <c r="OA100" s="86"/>
      <c r="OB100" s="86"/>
      <c r="OC100" s="86"/>
      <c r="OD100" s="86"/>
      <c r="OE100" s="86"/>
      <c r="OF100" s="86"/>
      <c r="OG100" s="86"/>
      <c r="OH100" s="86"/>
      <c r="OI100" s="86"/>
      <c r="OJ100" s="86"/>
      <c r="OK100" s="86"/>
      <c r="OL100" s="86"/>
      <c r="OM100" s="86"/>
      <c r="ON100" s="86"/>
      <c r="OO100" s="86"/>
      <c r="OP100" s="86"/>
      <c r="OQ100" s="86"/>
      <c r="OR100" s="86"/>
      <c r="OS100" s="86"/>
      <c r="OT100" s="86"/>
    </row>
    <row r="101" spans="1:410" s="87" customFormat="1" ht="12.75" x14ac:dyDescent="0.2">
      <c r="A101" s="83"/>
      <c r="B101" s="88"/>
      <c r="C101" s="104"/>
      <c r="D101" s="89"/>
      <c r="E101" s="90"/>
      <c r="F101" s="72"/>
      <c r="G101" s="72"/>
      <c r="H101" s="229" t="s">
        <v>83</v>
      </c>
      <c r="I101" s="229"/>
      <c r="J101" s="229"/>
      <c r="K101" s="229"/>
      <c r="L101" s="89"/>
      <c r="M101" s="127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  <c r="IW101" s="86"/>
      <c r="IX101" s="86"/>
      <c r="IY101" s="86"/>
      <c r="IZ101" s="86"/>
      <c r="JA101" s="86"/>
      <c r="JB101" s="86"/>
      <c r="JC101" s="86"/>
      <c r="JD101" s="86"/>
      <c r="JE101" s="86"/>
      <c r="JF101" s="86"/>
      <c r="JG101" s="86"/>
      <c r="JH101" s="86"/>
      <c r="JI101" s="86"/>
      <c r="JJ101" s="86"/>
      <c r="JK101" s="86"/>
      <c r="JL101" s="86"/>
      <c r="JM101" s="86"/>
      <c r="JN101" s="86"/>
      <c r="JO101" s="86"/>
      <c r="JP101" s="86"/>
      <c r="JQ101" s="86"/>
      <c r="JR101" s="86"/>
      <c r="JS101" s="86"/>
      <c r="JT101" s="86"/>
      <c r="JU101" s="86"/>
      <c r="JV101" s="86"/>
      <c r="JW101" s="86"/>
      <c r="JX101" s="86"/>
      <c r="JY101" s="86"/>
      <c r="JZ101" s="86"/>
      <c r="KA101" s="86"/>
      <c r="KB101" s="86"/>
      <c r="KC101" s="86"/>
      <c r="KD101" s="86"/>
      <c r="KE101" s="86"/>
      <c r="KF101" s="86"/>
      <c r="KG101" s="86"/>
      <c r="KH101" s="86"/>
      <c r="KI101" s="86"/>
      <c r="KJ101" s="86"/>
      <c r="KK101" s="86"/>
      <c r="KL101" s="86"/>
      <c r="KM101" s="86"/>
      <c r="KN101" s="86"/>
      <c r="KO101" s="86"/>
      <c r="KP101" s="86"/>
      <c r="KQ101" s="86"/>
      <c r="KR101" s="86"/>
      <c r="KS101" s="86"/>
      <c r="KT101" s="86"/>
      <c r="KU101" s="86"/>
      <c r="KV101" s="86"/>
      <c r="KW101" s="86"/>
      <c r="KX101" s="86"/>
      <c r="KY101" s="86"/>
      <c r="KZ101" s="86"/>
      <c r="LA101" s="86"/>
      <c r="LB101" s="86"/>
      <c r="LC101" s="86"/>
      <c r="LD101" s="86"/>
      <c r="LE101" s="86"/>
      <c r="LF101" s="86"/>
      <c r="LG101" s="86"/>
      <c r="LH101" s="86"/>
      <c r="LI101" s="86"/>
      <c r="LJ101" s="86"/>
      <c r="LK101" s="86"/>
      <c r="LL101" s="86"/>
      <c r="LM101" s="86"/>
      <c r="LN101" s="86"/>
      <c r="LO101" s="86"/>
      <c r="LP101" s="86"/>
      <c r="LQ101" s="86"/>
      <c r="LR101" s="86"/>
      <c r="LS101" s="86"/>
      <c r="LT101" s="86"/>
      <c r="LU101" s="86"/>
      <c r="LV101" s="86"/>
      <c r="LW101" s="86"/>
      <c r="LX101" s="86"/>
      <c r="LY101" s="86"/>
      <c r="LZ101" s="86"/>
      <c r="MA101" s="86"/>
      <c r="MB101" s="86"/>
      <c r="MC101" s="86"/>
      <c r="MD101" s="86"/>
      <c r="ME101" s="86"/>
      <c r="MF101" s="86"/>
      <c r="MG101" s="86"/>
      <c r="MH101" s="86"/>
      <c r="MI101" s="86"/>
      <c r="MJ101" s="86"/>
      <c r="MK101" s="86"/>
      <c r="ML101" s="86"/>
      <c r="MM101" s="86"/>
      <c r="MN101" s="86"/>
      <c r="MO101" s="86"/>
      <c r="MP101" s="86"/>
      <c r="MQ101" s="86"/>
      <c r="MR101" s="86"/>
      <c r="MS101" s="86"/>
      <c r="MT101" s="86"/>
      <c r="MU101" s="86"/>
      <c r="MV101" s="86"/>
      <c r="MW101" s="86"/>
      <c r="MX101" s="86"/>
      <c r="MY101" s="86"/>
      <c r="MZ101" s="86"/>
      <c r="NA101" s="86"/>
      <c r="NB101" s="86"/>
      <c r="NC101" s="86"/>
      <c r="ND101" s="86"/>
      <c r="NE101" s="86"/>
      <c r="NF101" s="86"/>
      <c r="NG101" s="86"/>
      <c r="NH101" s="86"/>
      <c r="NI101" s="86"/>
      <c r="NJ101" s="86"/>
      <c r="NK101" s="86"/>
      <c r="NL101" s="86"/>
      <c r="NM101" s="86"/>
      <c r="NN101" s="86"/>
      <c r="NO101" s="86"/>
      <c r="NP101" s="86"/>
      <c r="NQ101" s="86"/>
      <c r="NR101" s="86"/>
      <c r="NS101" s="86"/>
      <c r="NT101" s="86"/>
      <c r="NU101" s="86"/>
      <c r="NV101" s="86"/>
      <c r="NW101" s="86"/>
      <c r="NX101" s="86"/>
      <c r="NY101" s="86"/>
      <c r="NZ101" s="86"/>
      <c r="OA101" s="86"/>
      <c r="OB101" s="86"/>
      <c r="OC101" s="86"/>
      <c r="OD101" s="86"/>
      <c r="OE101" s="86"/>
      <c r="OF101" s="86"/>
      <c r="OG101" s="86"/>
      <c r="OH101" s="86"/>
      <c r="OI101" s="86"/>
      <c r="OJ101" s="86"/>
      <c r="OK101" s="86"/>
      <c r="OL101" s="86"/>
      <c r="OM101" s="86"/>
      <c r="ON101" s="86"/>
      <c r="OO101" s="86"/>
      <c r="OP101" s="86"/>
      <c r="OQ101" s="86"/>
      <c r="OR101" s="86"/>
      <c r="OS101" s="86"/>
      <c r="OT101" s="86"/>
    </row>
    <row r="102" spans="1:410" s="87" customFormat="1" ht="13.5" thickBot="1" x14ac:dyDescent="0.25">
      <c r="A102" s="94"/>
      <c r="B102" s="95"/>
      <c r="C102" s="105"/>
      <c r="D102" s="96"/>
      <c r="E102" s="97"/>
      <c r="F102" s="98"/>
      <c r="G102" s="98"/>
      <c r="H102" s="91"/>
      <c r="I102" s="91"/>
      <c r="J102" s="92"/>
      <c r="K102" s="92"/>
      <c r="L102" s="96"/>
      <c r="M102" s="128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  <c r="IW102" s="86"/>
      <c r="IX102" s="86"/>
      <c r="IY102" s="86"/>
      <c r="IZ102" s="86"/>
      <c r="JA102" s="86"/>
      <c r="JB102" s="86"/>
      <c r="JC102" s="86"/>
      <c r="JD102" s="86"/>
      <c r="JE102" s="86"/>
      <c r="JF102" s="86"/>
      <c r="JG102" s="86"/>
      <c r="JH102" s="86"/>
      <c r="JI102" s="86"/>
      <c r="JJ102" s="86"/>
      <c r="JK102" s="86"/>
      <c r="JL102" s="86"/>
      <c r="JM102" s="86"/>
      <c r="JN102" s="86"/>
      <c r="JO102" s="86"/>
      <c r="JP102" s="86"/>
      <c r="JQ102" s="86"/>
      <c r="JR102" s="86"/>
      <c r="JS102" s="86"/>
      <c r="JT102" s="86"/>
      <c r="JU102" s="86"/>
      <c r="JV102" s="86"/>
      <c r="JW102" s="86"/>
      <c r="JX102" s="86"/>
      <c r="JY102" s="86"/>
      <c r="JZ102" s="86"/>
      <c r="KA102" s="86"/>
      <c r="KB102" s="86"/>
      <c r="KC102" s="86"/>
      <c r="KD102" s="86"/>
      <c r="KE102" s="86"/>
      <c r="KF102" s="86"/>
      <c r="KG102" s="86"/>
      <c r="KH102" s="86"/>
      <c r="KI102" s="86"/>
      <c r="KJ102" s="86"/>
      <c r="KK102" s="86"/>
      <c r="KL102" s="86"/>
      <c r="KM102" s="86"/>
      <c r="KN102" s="86"/>
      <c r="KO102" s="86"/>
      <c r="KP102" s="86"/>
      <c r="KQ102" s="86"/>
      <c r="KR102" s="86"/>
      <c r="KS102" s="86"/>
      <c r="KT102" s="86"/>
      <c r="KU102" s="86"/>
      <c r="KV102" s="86"/>
      <c r="KW102" s="86"/>
      <c r="KX102" s="86"/>
      <c r="KY102" s="86"/>
      <c r="KZ102" s="86"/>
      <c r="LA102" s="86"/>
      <c r="LB102" s="86"/>
      <c r="LC102" s="86"/>
      <c r="LD102" s="86"/>
      <c r="LE102" s="86"/>
      <c r="LF102" s="86"/>
      <c r="LG102" s="86"/>
      <c r="LH102" s="86"/>
      <c r="LI102" s="86"/>
      <c r="LJ102" s="86"/>
      <c r="LK102" s="86"/>
      <c r="LL102" s="86"/>
      <c r="LM102" s="86"/>
      <c r="LN102" s="86"/>
      <c r="LO102" s="86"/>
      <c r="LP102" s="86"/>
      <c r="LQ102" s="86"/>
      <c r="LR102" s="86"/>
      <c r="LS102" s="86"/>
      <c r="LT102" s="86"/>
      <c r="LU102" s="86"/>
      <c r="LV102" s="86"/>
      <c r="LW102" s="86"/>
      <c r="LX102" s="86"/>
      <c r="LY102" s="86"/>
      <c r="LZ102" s="86"/>
      <c r="MA102" s="86"/>
      <c r="MB102" s="86"/>
      <c r="MC102" s="86"/>
      <c r="MD102" s="86"/>
      <c r="ME102" s="86"/>
      <c r="MF102" s="86"/>
      <c r="MG102" s="86"/>
      <c r="MH102" s="86"/>
      <c r="MI102" s="86"/>
      <c r="MJ102" s="86"/>
      <c r="MK102" s="86"/>
      <c r="ML102" s="86"/>
      <c r="MM102" s="86"/>
      <c r="MN102" s="86"/>
      <c r="MO102" s="86"/>
      <c r="MP102" s="86"/>
      <c r="MQ102" s="86"/>
      <c r="MR102" s="86"/>
      <c r="MS102" s="86"/>
      <c r="MT102" s="86"/>
      <c r="MU102" s="86"/>
      <c r="MV102" s="86"/>
      <c r="MW102" s="86"/>
      <c r="MX102" s="86"/>
      <c r="MY102" s="86"/>
      <c r="MZ102" s="86"/>
      <c r="NA102" s="86"/>
      <c r="NB102" s="86"/>
      <c r="NC102" s="86"/>
      <c r="ND102" s="86"/>
      <c r="NE102" s="86"/>
      <c r="NF102" s="86"/>
      <c r="NG102" s="86"/>
      <c r="NH102" s="86"/>
      <c r="NI102" s="86"/>
      <c r="NJ102" s="86"/>
      <c r="NK102" s="86"/>
      <c r="NL102" s="86"/>
      <c r="NM102" s="86"/>
      <c r="NN102" s="86"/>
      <c r="NO102" s="86"/>
      <c r="NP102" s="86"/>
      <c r="NQ102" s="86"/>
      <c r="NR102" s="86"/>
      <c r="NS102" s="86"/>
      <c r="NT102" s="86"/>
      <c r="NU102" s="86"/>
      <c r="NV102" s="86"/>
      <c r="NW102" s="86"/>
      <c r="NX102" s="86"/>
      <c r="NY102" s="86"/>
      <c r="NZ102" s="86"/>
      <c r="OA102" s="86"/>
      <c r="OB102" s="86"/>
      <c r="OC102" s="86"/>
      <c r="OD102" s="86"/>
      <c r="OE102" s="86"/>
      <c r="OF102" s="86"/>
      <c r="OG102" s="86"/>
      <c r="OH102" s="86"/>
      <c r="OI102" s="86"/>
      <c r="OJ102" s="86"/>
      <c r="OK102" s="86"/>
      <c r="OL102" s="86"/>
      <c r="OM102" s="86"/>
      <c r="ON102" s="86"/>
      <c r="OO102" s="86"/>
      <c r="OP102" s="86"/>
      <c r="OQ102" s="86"/>
      <c r="OR102" s="86"/>
      <c r="OS102" s="86"/>
      <c r="OT102" s="86"/>
    </row>
    <row r="117" spans="3:16" x14ac:dyDescent="0.2">
      <c r="C117" s="11"/>
      <c r="D117" s="50"/>
      <c r="F117" s="4"/>
      <c r="G117" s="4"/>
      <c r="H117" s="4"/>
      <c r="I117" s="4"/>
      <c r="J117" s="4"/>
      <c r="K117" s="4"/>
      <c r="L117" s="4"/>
      <c r="M117" s="19"/>
      <c r="N117" s="4"/>
      <c r="O117" s="4"/>
      <c r="P117" s="4"/>
    </row>
    <row r="118" spans="3:16" x14ac:dyDescent="0.2">
      <c r="C118" s="11"/>
      <c r="D118" s="50"/>
      <c r="F118" s="4"/>
      <c r="G118" s="4"/>
      <c r="H118" s="4"/>
      <c r="I118" s="4"/>
      <c r="J118" s="4"/>
      <c r="K118" s="4"/>
      <c r="L118" s="4"/>
      <c r="M118" s="19"/>
      <c r="N118" s="4"/>
      <c r="O118" s="4"/>
      <c r="P118" s="4"/>
    </row>
    <row r="119" spans="3:16" x14ac:dyDescent="0.2">
      <c r="C119" s="11"/>
      <c r="D119" s="50"/>
      <c r="F119" s="4"/>
      <c r="G119" s="4"/>
      <c r="H119" s="4"/>
      <c r="I119" s="4"/>
      <c r="J119" s="4"/>
      <c r="K119" s="4"/>
      <c r="L119" s="4"/>
      <c r="M119" s="19"/>
      <c r="N119" s="4"/>
      <c r="O119" s="4"/>
      <c r="P119" s="4"/>
    </row>
    <row r="120" spans="3:16" x14ac:dyDescent="0.2">
      <c r="C120" s="11"/>
      <c r="D120" s="50"/>
      <c r="F120" s="4"/>
      <c r="G120" s="4"/>
      <c r="H120" s="4"/>
      <c r="I120" s="4"/>
      <c r="J120" s="4"/>
      <c r="K120" s="4"/>
      <c r="L120" s="4"/>
      <c r="M120" s="19"/>
      <c r="N120" s="4"/>
      <c r="O120" s="4"/>
      <c r="P120" s="4"/>
    </row>
    <row r="121" spans="3:16" x14ac:dyDescent="0.2">
      <c r="C121" s="11"/>
      <c r="D121" s="50"/>
      <c r="F121" s="4"/>
      <c r="G121" s="4"/>
      <c r="H121" s="4"/>
      <c r="I121" s="4"/>
      <c r="J121" s="4"/>
      <c r="K121" s="4"/>
      <c r="L121" s="4"/>
      <c r="M121" s="19"/>
      <c r="N121" s="4"/>
      <c r="O121" s="4"/>
      <c r="P121" s="4"/>
    </row>
    <row r="122" spans="3:16" x14ac:dyDescent="0.2">
      <c r="C122" s="11"/>
      <c r="D122" s="50"/>
      <c r="F122" s="4"/>
      <c r="G122" s="4"/>
      <c r="H122" s="4"/>
      <c r="I122" s="4"/>
      <c r="J122" s="4"/>
      <c r="K122" s="4"/>
      <c r="L122" s="4"/>
      <c r="M122" s="19"/>
      <c r="N122" s="4"/>
      <c r="O122" s="4"/>
      <c r="P122" s="4"/>
    </row>
    <row r="123" spans="3:16" x14ac:dyDescent="0.2">
      <c r="C123" s="11"/>
      <c r="D123" s="50"/>
      <c r="F123" s="4"/>
      <c r="G123" s="4"/>
      <c r="H123" s="4"/>
      <c r="I123" s="4"/>
      <c r="J123" s="4"/>
      <c r="K123" s="4"/>
      <c r="L123" s="4"/>
      <c r="M123" s="19"/>
      <c r="N123" s="4"/>
      <c r="O123" s="4"/>
      <c r="P123" s="4"/>
    </row>
    <row r="124" spans="3:16" x14ac:dyDescent="0.2">
      <c r="C124" s="11"/>
      <c r="D124" s="50"/>
      <c r="F124" s="4"/>
      <c r="G124" s="4"/>
      <c r="H124" s="4"/>
      <c r="I124" s="4"/>
      <c r="J124" s="4"/>
      <c r="K124" s="4"/>
      <c r="L124" s="4"/>
      <c r="M124" s="19"/>
      <c r="N124" s="4"/>
      <c r="O124" s="4"/>
      <c r="P124" s="4"/>
    </row>
    <row r="125" spans="3:16" x14ac:dyDescent="0.2">
      <c r="C125" s="11"/>
      <c r="D125" s="50"/>
      <c r="F125" s="4"/>
      <c r="G125" s="4"/>
      <c r="H125" s="4"/>
      <c r="I125" s="4"/>
      <c r="J125" s="4"/>
      <c r="K125" s="4"/>
      <c r="L125" s="4"/>
      <c r="M125" s="19"/>
      <c r="N125" s="4"/>
      <c r="O125" s="4"/>
      <c r="P125" s="4"/>
    </row>
    <row r="126" spans="3:16" x14ac:dyDescent="0.2">
      <c r="C126" s="11"/>
      <c r="D126" s="50"/>
      <c r="F126" s="4"/>
      <c r="G126" s="4"/>
      <c r="H126" s="4"/>
      <c r="I126" s="4"/>
      <c r="J126" s="4"/>
      <c r="K126" s="4"/>
      <c r="L126" s="4"/>
      <c r="M126" s="19"/>
      <c r="N126" s="4"/>
      <c r="O126" s="4"/>
      <c r="P126" s="4"/>
    </row>
    <row r="127" spans="3:16" x14ac:dyDescent="0.2">
      <c r="C127" s="11"/>
      <c r="D127" s="50"/>
      <c r="F127" s="4"/>
      <c r="G127" s="4"/>
      <c r="H127" s="4"/>
      <c r="I127" s="4"/>
      <c r="J127" s="4"/>
      <c r="K127" s="4"/>
      <c r="L127" s="4"/>
      <c r="M127" s="19"/>
      <c r="N127" s="4"/>
      <c r="O127" s="4"/>
      <c r="P127" s="4"/>
    </row>
    <row r="128" spans="3:16" x14ac:dyDescent="0.2">
      <c r="C128" s="11"/>
      <c r="D128" s="50"/>
      <c r="F128" s="4"/>
      <c r="G128" s="4"/>
      <c r="H128" s="4"/>
      <c r="I128" s="4"/>
      <c r="J128" s="4"/>
      <c r="K128" s="4"/>
      <c r="L128" s="4"/>
      <c r="M128" s="19"/>
      <c r="N128" s="4"/>
      <c r="O128" s="4"/>
      <c r="P128" s="4"/>
    </row>
    <row r="129" spans="3:16" x14ac:dyDescent="0.2">
      <c r="C129" s="11"/>
      <c r="D129" s="50"/>
      <c r="F129" s="4"/>
      <c r="G129" s="4"/>
      <c r="H129" s="4"/>
      <c r="I129" s="4"/>
      <c r="J129" s="4"/>
      <c r="K129" s="4"/>
      <c r="L129" s="4"/>
      <c r="M129" s="19"/>
      <c r="N129" s="4"/>
      <c r="O129" s="4"/>
      <c r="P129" s="4"/>
    </row>
    <row r="130" spans="3:16" x14ac:dyDescent="0.2">
      <c r="C130" s="11"/>
      <c r="D130" s="50"/>
      <c r="F130" s="4"/>
      <c r="G130" s="4"/>
      <c r="H130" s="4"/>
      <c r="I130" s="4"/>
      <c r="J130" s="4"/>
      <c r="K130" s="4"/>
      <c r="L130" s="4"/>
      <c r="M130" s="19"/>
      <c r="N130" s="4"/>
      <c r="O130" s="4"/>
      <c r="P130" s="4"/>
    </row>
    <row r="131" spans="3:16" x14ac:dyDescent="0.2">
      <c r="C131" s="11"/>
      <c r="D131" s="50"/>
      <c r="F131" s="4"/>
      <c r="G131" s="4"/>
      <c r="H131" s="4"/>
      <c r="I131" s="4"/>
      <c r="J131" s="4"/>
      <c r="K131" s="4"/>
      <c r="L131" s="4"/>
      <c r="M131" s="19"/>
      <c r="N131" s="4"/>
      <c r="O131" s="4"/>
      <c r="P131" s="4"/>
    </row>
    <row r="132" spans="3:16" x14ac:dyDescent="0.2">
      <c r="C132" s="11"/>
      <c r="D132" s="50"/>
      <c r="F132" s="4"/>
      <c r="G132" s="4"/>
      <c r="H132" s="4"/>
      <c r="I132" s="4"/>
      <c r="J132" s="4"/>
      <c r="K132" s="4"/>
      <c r="L132" s="4"/>
      <c r="M132" s="19"/>
      <c r="N132" s="4"/>
      <c r="O132" s="4"/>
      <c r="P132" s="4"/>
    </row>
    <row r="133" spans="3:16" x14ac:dyDescent="0.2">
      <c r="C133" s="11"/>
      <c r="D133" s="50"/>
      <c r="F133" s="4"/>
      <c r="G133" s="4"/>
      <c r="H133" s="4"/>
      <c r="I133" s="4"/>
      <c r="J133" s="4"/>
      <c r="K133" s="4"/>
      <c r="L133" s="4"/>
      <c r="M133" s="19"/>
      <c r="N133" s="4"/>
      <c r="O133" s="4"/>
      <c r="P133" s="4"/>
    </row>
    <row r="134" spans="3:16" x14ac:dyDescent="0.2">
      <c r="C134" s="11"/>
      <c r="D134" s="50"/>
      <c r="F134" s="4"/>
      <c r="G134" s="4"/>
      <c r="H134" s="4"/>
      <c r="I134" s="4"/>
      <c r="J134" s="4"/>
      <c r="K134" s="4"/>
      <c r="L134" s="4"/>
      <c r="M134" s="19"/>
      <c r="N134" s="4"/>
      <c r="O134" s="4"/>
      <c r="P134" s="4"/>
    </row>
    <row r="135" spans="3:16" x14ac:dyDescent="0.2">
      <c r="C135" s="11"/>
      <c r="D135" s="50"/>
      <c r="F135" s="4"/>
      <c r="G135" s="4"/>
      <c r="H135" s="4"/>
      <c r="I135" s="4"/>
      <c r="J135" s="4"/>
      <c r="K135" s="4"/>
      <c r="L135" s="4"/>
      <c r="M135" s="19"/>
      <c r="N135" s="4"/>
      <c r="O135" s="4"/>
      <c r="P135" s="4"/>
    </row>
  </sheetData>
  <mergeCells count="24">
    <mergeCell ref="H100:K100"/>
    <mergeCell ref="H101:K101"/>
    <mergeCell ref="J94:K94"/>
    <mergeCell ref="C92:F92"/>
    <mergeCell ref="D93:F93"/>
    <mergeCell ref="B94:B96"/>
    <mergeCell ref="D94:F94"/>
    <mergeCell ref="D95:F95"/>
    <mergeCell ref="D96:F96"/>
    <mergeCell ref="H4:K4"/>
    <mergeCell ref="L4:L5"/>
    <mergeCell ref="M4:M5"/>
    <mergeCell ref="F91:J91"/>
    <mergeCell ref="F1:M1"/>
    <mergeCell ref="A2:E3"/>
    <mergeCell ref="L2:M2"/>
    <mergeCell ref="A4:A5"/>
    <mergeCell ref="B4:B5"/>
    <mergeCell ref="C4:C5"/>
    <mergeCell ref="D4:D5"/>
    <mergeCell ref="E4:E5"/>
    <mergeCell ref="F4:F5"/>
    <mergeCell ref="G4:G5"/>
    <mergeCell ref="A1:E1"/>
  </mergeCells>
  <printOptions horizontalCentered="1"/>
  <pageMargins left="0.24" right="0.19685039370078741" top="0.59055118110236227" bottom="0.6692913385826772" header="0.14000000000000001" footer="0"/>
  <pageSetup paperSize="9" scale="99" fitToHeight="14" orientation="landscape" cellComments="atEnd" horizontalDpi="4294967293" verticalDpi="4294967293" r:id="rId1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3"/>
  <sheetViews>
    <sheetView workbookViewId="0"/>
  </sheetViews>
  <sheetFormatPr defaultRowHeight="12" x14ac:dyDescent="0.2"/>
  <cols>
    <col min="1" max="1" width="2.42578125" style="57" customWidth="1"/>
    <col min="2" max="2" width="11.28515625" style="151" customWidth="1"/>
    <col min="3" max="3" width="46.85546875" style="192" customWidth="1"/>
    <col min="4" max="4" width="13.7109375" style="193" bestFit="1" customWidth="1"/>
    <col min="5" max="5" width="11.28515625" style="57" customWidth="1"/>
    <col min="6" max="6" width="12" style="57" bestFit="1" customWidth="1"/>
    <col min="7" max="7" width="13.7109375" style="57" bestFit="1" customWidth="1"/>
    <col min="8" max="8" width="2.42578125" style="57" customWidth="1"/>
    <col min="9" max="16384" width="9.140625" style="57"/>
  </cols>
  <sheetData>
    <row r="1" spans="2:7" x14ac:dyDescent="0.2">
      <c r="C1" s="152"/>
      <c r="D1" s="238" t="s">
        <v>270</v>
      </c>
      <c r="E1" s="238"/>
      <c r="F1" s="238"/>
      <c r="G1" s="238"/>
    </row>
    <row r="2" spans="2:7" s="58" customFormat="1" x14ac:dyDescent="0.2">
      <c r="B2" s="239" t="s">
        <v>120</v>
      </c>
      <c r="C2" s="240"/>
      <c r="D2" s="240"/>
      <c r="E2" s="241"/>
      <c r="F2" s="153" t="s">
        <v>24</v>
      </c>
      <c r="G2" s="148" t="s">
        <v>25</v>
      </c>
    </row>
    <row r="3" spans="2:7" s="58" customFormat="1" x14ac:dyDescent="0.2">
      <c r="B3" s="148">
        <v>367</v>
      </c>
      <c r="C3" s="235" t="s">
        <v>193</v>
      </c>
      <c r="D3" s="236"/>
      <c r="E3" s="237"/>
      <c r="F3" s="153" t="s">
        <v>0</v>
      </c>
      <c r="G3" s="154">
        <v>83.6</v>
      </c>
    </row>
    <row r="4" spans="2:7" s="58" customFormat="1" x14ac:dyDescent="0.2">
      <c r="B4" s="148">
        <v>1100</v>
      </c>
      <c r="C4" s="235" t="s">
        <v>67</v>
      </c>
      <c r="D4" s="236"/>
      <c r="E4" s="237"/>
      <c r="F4" s="153" t="s">
        <v>1</v>
      </c>
      <c r="G4" s="154">
        <v>9.7799999999999994</v>
      </c>
    </row>
    <row r="5" spans="2:7" s="58" customFormat="1" x14ac:dyDescent="0.2">
      <c r="B5" s="148">
        <v>1358</v>
      </c>
      <c r="C5" s="235" t="s">
        <v>253</v>
      </c>
      <c r="D5" s="236"/>
      <c r="E5" s="237"/>
      <c r="F5" s="153" t="s">
        <v>21</v>
      </c>
      <c r="G5" s="154">
        <v>29.54</v>
      </c>
    </row>
    <row r="6" spans="2:7" s="58" customFormat="1" x14ac:dyDescent="0.2">
      <c r="B6" s="148">
        <v>1379</v>
      </c>
      <c r="C6" s="235" t="s">
        <v>194</v>
      </c>
      <c r="D6" s="236"/>
      <c r="E6" s="237"/>
      <c r="F6" s="153" t="s">
        <v>224</v>
      </c>
      <c r="G6" s="154">
        <v>0.51</v>
      </c>
    </row>
    <row r="7" spans="2:7" s="58" customFormat="1" x14ac:dyDescent="0.2">
      <c r="B7" s="148">
        <v>1875</v>
      </c>
      <c r="C7" s="235" t="s">
        <v>212</v>
      </c>
      <c r="D7" s="236"/>
      <c r="E7" s="237"/>
      <c r="F7" s="153" t="s">
        <v>1</v>
      </c>
      <c r="G7" s="154">
        <v>3.79</v>
      </c>
    </row>
    <row r="8" spans="2:7" s="58" customFormat="1" x14ac:dyDescent="0.2">
      <c r="B8" s="148">
        <v>1891</v>
      </c>
      <c r="C8" s="235" t="s">
        <v>206</v>
      </c>
      <c r="D8" s="236"/>
      <c r="E8" s="237"/>
      <c r="F8" s="153" t="s">
        <v>1</v>
      </c>
      <c r="G8" s="154">
        <v>0.79</v>
      </c>
    </row>
    <row r="9" spans="2:7" s="58" customFormat="1" x14ac:dyDescent="0.2">
      <c r="B9" s="148">
        <v>1892</v>
      </c>
      <c r="C9" s="235" t="s">
        <v>207</v>
      </c>
      <c r="D9" s="236"/>
      <c r="E9" s="237"/>
      <c r="F9" s="153" t="s">
        <v>1</v>
      </c>
      <c r="G9" s="154">
        <v>1.1100000000000001</v>
      </c>
    </row>
    <row r="10" spans="2:7" s="58" customFormat="1" x14ac:dyDescent="0.2">
      <c r="B10" s="148">
        <v>1893</v>
      </c>
      <c r="C10" s="235" t="s">
        <v>208</v>
      </c>
      <c r="D10" s="236"/>
      <c r="E10" s="237"/>
      <c r="F10" s="153" t="s">
        <v>1</v>
      </c>
      <c r="G10" s="154">
        <v>2.37</v>
      </c>
    </row>
    <row r="11" spans="2:7" s="58" customFormat="1" x14ac:dyDescent="0.2">
      <c r="B11" s="148">
        <v>4376</v>
      </c>
      <c r="C11" s="235" t="s">
        <v>51</v>
      </c>
      <c r="D11" s="236"/>
      <c r="E11" s="237"/>
      <c r="F11" s="153" t="s">
        <v>1</v>
      </c>
      <c r="G11" s="154">
        <v>0.19</v>
      </c>
    </row>
    <row r="12" spans="2:7" s="58" customFormat="1" x14ac:dyDescent="0.2">
      <c r="B12" s="148">
        <v>2510</v>
      </c>
      <c r="C12" s="235" t="s">
        <v>250</v>
      </c>
      <c r="D12" s="236"/>
      <c r="E12" s="237"/>
      <c r="F12" s="153" t="s">
        <v>1</v>
      </c>
      <c r="G12" s="154">
        <v>17.22</v>
      </c>
    </row>
    <row r="13" spans="2:7" s="58" customFormat="1" x14ac:dyDescent="0.2">
      <c r="B13" s="148">
        <v>2631</v>
      </c>
      <c r="C13" s="235" t="s">
        <v>213</v>
      </c>
      <c r="D13" s="236"/>
      <c r="E13" s="237"/>
      <c r="F13" s="153" t="s">
        <v>1</v>
      </c>
      <c r="G13" s="154">
        <v>24.8</v>
      </c>
    </row>
    <row r="14" spans="2:7" s="58" customFormat="1" x14ac:dyDescent="0.2">
      <c r="B14" s="148">
        <v>2638</v>
      </c>
      <c r="C14" s="235" t="s">
        <v>209</v>
      </c>
      <c r="D14" s="236"/>
      <c r="E14" s="237"/>
      <c r="F14" s="153" t="s">
        <v>1</v>
      </c>
      <c r="G14" s="154">
        <v>1.96</v>
      </c>
    </row>
    <row r="15" spans="2:7" s="58" customFormat="1" x14ac:dyDescent="0.2">
      <c r="B15" s="148">
        <v>2692</v>
      </c>
      <c r="C15" s="235" t="s">
        <v>254</v>
      </c>
      <c r="D15" s="236"/>
      <c r="E15" s="237"/>
      <c r="F15" s="153" t="s">
        <v>255</v>
      </c>
      <c r="G15" s="154">
        <v>5.38</v>
      </c>
    </row>
    <row r="16" spans="2:7" s="58" customFormat="1" x14ac:dyDescent="0.2">
      <c r="B16" s="148">
        <v>4517</v>
      </c>
      <c r="C16" s="235" t="s">
        <v>256</v>
      </c>
      <c r="D16" s="236"/>
      <c r="E16" s="237"/>
      <c r="F16" s="153" t="s">
        <v>0</v>
      </c>
      <c r="G16" s="154">
        <v>1.06</v>
      </c>
    </row>
    <row r="17" spans="2:7" s="58" customFormat="1" x14ac:dyDescent="0.2">
      <c r="B17" s="148">
        <v>7258</v>
      </c>
      <c r="C17" s="235" t="s">
        <v>271</v>
      </c>
      <c r="D17" s="236"/>
      <c r="E17" s="237"/>
      <c r="F17" s="153" t="s">
        <v>1</v>
      </c>
      <c r="G17" s="154">
        <v>0.33</v>
      </c>
    </row>
    <row r="18" spans="2:7" s="58" customFormat="1" x14ac:dyDescent="0.2">
      <c r="B18" s="148">
        <v>12061</v>
      </c>
      <c r="C18" s="235" t="s">
        <v>104</v>
      </c>
      <c r="D18" s="236"/>
      <c r="E18" s="237"/>
      <c r="F18" s="153" t="s">
        <v>0</v>
      </c>
      <c r="G18" s="154">
        <v>29.25</v>
      </c>
    </row>
    <row r="19" spans="2:7" s="58" customFormat="1" x14ac:dyDescent="0.2">
      <c r="B19" s="148">
        <v>20247</v>
      </c>
      <c r="C19" s="235" t="s">
        <v>258</v>
      </c>
      <c r="D19" s="236"/>
      <c r="E19" s="237"/>
      <c r="F19" s="153" t="s">
        <v>224</v>
      </c>
      <c r="G19" s="154">
        <v>11.77</v>
      </c>
    </row>
    <row r="20" spans="2:7" s="58" customFormat="1" x14ac:dyDescent="0.2">
      <c r="B20" s="148">
        <v>34439</v>
      </c>
      <c r="C20" s="235" t="s">
        <v>272</v>
      </c>
      <c r="D20" s="236"/>
      <c r="E20" s="237"/>
      <c r="F20" s="153" t="s">
        <v>224</v>
      </c>
      <c r="G20" s="154">
        <v>5.21</v>
      </c>
    </row>
    <row r="21" spans="2:7" s="58" customFormat="1" x14ac:dyDescent="0.2">
      <c r="B21" s="148">
        <v>39028</v>
      </c>
      <c r="C21" s="235" t="s">
        <v>188</v>
      </c>
      <c r="D21" s="236"/>
      <c r="E21" s="237"/>
      <c r="F21" s="153" t="s">
        <v>0</v>
      </c>
      <c r="G21" s="154">
        <v>6.02</v>
      </c>
    </row>
    <row r="22" spans="2:7" s="58" customFormat="1" x14ac:dyDescent="0.2">
      <c r="B22" s="148">
        <v>39272</v>
      </c>
      <c r="C22" s="235" t="s">
        <v>210</v>
      </c>
      <c r="D22" s="236"/>
      <c r="E22" s="237"/>
      <c r="F22" s="153" t="s">
        <v>1</v>
      </c>
      <c r="G22" s="154">
        <v>1.72</v>
      </c>
    </row>
    <row r="23" spans="2:7" s="58" customFormat="1" x14ac:dyDescent="0.2">
      <c r="B23" s="148">
        <v>39273</v>
      </c>
      <c r="C23" s="235" t="s">
        <v>211</v>
      </c>
      <c r="D23" s="236"/>
      <c r="E23" s="237"/>
      <c r="F23" s="153" t="s">
        <v>1</v>
      </c>
      <c r="G23" s="154">
        <v>2.37</v>
      </c>
    </row>
    <row r="24" spans="2:7" s="58" customFormat="1" x14ac:dyDescent="0.2">
      <c r="B24" s="148">
        <v>39380</v>
      </c>
      <c r="C24" s="235" t="s">
        <v>251</v>
      </c>
      <c r="D24" s="236"/>
      <c r="E24" s="237"/>
      <c r="F24" s="153" t="s">
        <v>1</v>
      </c>
      <c r="G24" s="154">
        <v>9.85</v>
      </c>
    </row>
    <row r="25" spans="2:7" s="58" customFormat="1" x14ac:dyDescent="0.2">
      <c r="B25" s="148">
        <v>39445</v>
      </c>
      <c r="C25" s="235" t="s">
        <v>101</v>
      </c>
      <c r="D25" s="236"/>
      <c r="E25" s="237"/>
      <c r="F25" s="153" t="s">
        <v>1</v>
      </c>
      <c r="G25" s="154">
        <v>128.4</v>
      </c>
    </row>
    <row r="26" spans="2:7" s="58" customFormat="1" x14ac:dyDescent="0.2">
      <c r="B26" s="148">
        <v>39446</v>
      </c>
      <c r="C26" s="235" t="s">
        <v>100</v>
      </c>
      <c r="D26" s="236"/>
      <c r="E26" s="237"/>
      <c r="F26" s="153" t="s">
        <v>1</v>
      </c>
      <c r="G26" s="154">
        <v>130.68</v>
      </c>
    </row>
    <row r="27" spans="2:7" s="58" customFormat="1" x14ac:dyDescent="0.2">
      <c r="B27" s="148">
        <v>39469</v>
      </c>
      <c r="C27" s="235" t="s">
        <v>65</v>
      </c>
      <c r="D27" s="236"/>
      <c r="E27" s="237"/>
      <c r="F27" s="153" t="s">
        <v>1</v>
      </c>
      <c r="G27" s="154">
        <v>65.010000000000005</v>
      </c>
    </row>
    <row r="28" spans="2:7" s="58" customFormat="1" x14ac:dyDescent="0.2">
      <c r="B28" s="148">
        <v>39471</v>
      </c>
      <c r="C28" s="235" t="s">
        <v>64</v>
      </c>
      <c r="D28" s="236"/>
      <c r="E28" s="237"/>
      <c r="F28" s="153" t="s">
        <v>1</v>
      </c>
      <c r="G28" s="154">
        <v>96</v>
      </c>
    </row>
    <row r="29" spans="2:7" s="58" customFormat="1" x14ac:dyDescent="0.2">
      <c r="B29" s="148">
        <v>87316</v>
      </c>
      <c r="C29" s="235" t="s">
        <v>260</v>
      </c>
      <c r="D29" s="236"/>
      <c r="E29" s="237"/>
      <c r="F29" s="153" t="s">
        <v>216</v>
      </c>
      <c r="G29" s="154">
        <v>334.84</v>
      </c>
    </row>
    <row r="30" spans="2:7" s="58" customFormat="1" x14ac:dyDescent="0.2">
      <c r="B30" s="148">
        <v>88239</v>
      </c>
      <c r="C30" s="235" t="s">
        <v>268</v>
      </c>
      <c r="D30" s="236"/>
      <c r="E30" s="237"/>
      <c r="F30" s="153" t="s">
        <v>26</v>
      </c>
      <c r="G30" s="154">
        <v>20.23</v>
      </c>
    </row>
    <row r="31" spans="2:7" s="58" customFormat="1" x14ac:dyDescent="0.2">
      <c r="B31" s="148">
        <v>88247</v>
      </c>
      <c r="C31" s="235" t="s">
        <v>35</v>
      </c>
      <c r="D31" s="236"/>
      <c r="E31" s="237"/>
      <c r="F31" s="153" t="s">
        <v>26</v>
      </c>
      <c r="G31" s="154">
        <v>19.399999999999999</v>
      </c>
    </row>
    <row r="32" spans="2:7" s="58" customFormat="1" x14ac:dyDescent="0.2">
      <c r="B32" s="148">
        <v>88261</v>
      </c>
      <c r="C32" s="235" t="s">
        <v>269</v>
      </c>
      <c r="D32" s="236"/>
      <c r="E32" s="237"/>
      <c r="F32" s="153" t="s">
        <v>26</v>
      </c>
      <c r="G32" s="154">
        <v>26.6</v>
      </c>
    </row>
    <row r="33" spans="1:8" s="58" customFormat="1" x14ac:dyDescent="0.2">
      <c r="B33" s="148">
        <v>88264</v>
      </c>
      <c r="C33" s="235" t="s">
        <v>27</v>
      </c>
      <c r="D33" s="236"/>
      <c r="E33" s="237"/>
      <c r="F33" s="153" t="s">
        <v>26</v>
      </c>
      <c r="G33" s="154">
        <v>26.46</v>
      </c>
    </row>
    <row r="34" spans="1:8" s="58" customFormat="1" x14ac:dyDescent="0.2">
      <c r="B34" s="148">
        <v>88309</v>
      </c>
      <c r="C34" s="235" t="s">
        <v>28</v>
      </c>
      <c r="D34" s="236"/>
      <c r="E34" s="237"/>
      <c r="F34" s="153" t="s">
        <v>26</v>
      </c>
      <c r="G34" s="154">
        <v>20.72</v>
      </c>
    </row>
    <row r="35" spans="1:8" s="58" customFormat="1" x14ac:dyDescent="0.2">
      <c r="B35" s="148">
        <v>88316</v>
      </c>
      <c r="C35" s="235" t="s">
        <v>29</v>
      </c>
      <c r="D35" s="236"/>
      <c r="E35" s="237"/>
      <c r="F35" s="153" t="s">
        <v>26</v>
      </c>
      <c r="G35" s="154">
        <v>14.75</v>
      </c>
    </row>
    <row r="36" spans="1:8" s="58" customFormat="1" x14ac:dyDescent="0.2">
      <c r="B36" s="155">
        <v>90586</v>
      </c>
      <c r="C36" s="235" t="s">
        <v>262</v>
      </c>
      <c r="D36" s="236"/>
      <c r="E36" s="237"/>
      <c r="F36" s="148" t="s">
        <v>263</v>
      </c>
      <c r="G36" s="156">
        <v>1.44</v>
      </c>
    </row>
    <row r="37" spans="1:8" s="58" customFormat="1" x14ac:dyDescent="0.2">
      <c r="B37" s="155">
        <v>90587</v>
      </c>
      <c r="C37" s="235" t="s">
        <v>264</v>
      </c>
      <c r="D37" s="236"/>
      <c r="E37" s="237"/>
      <c r="F37" s="148" t="s">
        <v>265</v>
      </c>
      <c r="G37" s="156">
        <v>0.28999999999999998</v>
      </c>
    </row>
    <row r="38" spans="1:8" s="58" customFormat="1" x14ac:dyDescent="0.2">
      <c r="B38" s="155">
        <v>91692</v>
      </c>
      <c r="C38" s="235" t="s">
        <v>266</v>
      </c>
      <c r="D38" s="236"/>
      <c r="E38" s="237"/>
      <c r="F38" s="148" t="s">
        <v>263</v>
      </c>
      <c r="G38" s="156">
        <v>22.26</v>
      </c>
    </row>
    <row r="39" spans="1:8" s="58" customFormat="1" x14ac:dyDescent="0.2">
      <c r="B39" s="155">
        <v>94116</v>
      </c>
      <c r="C39" s="235" t="s">
        <v>267</v>
      </c>
      <c r="D39" s="236"/>
      <c r="E39" s="237"/>
      <c r="F39" s="148" t="s">
        <v>216</v>
      </c>
      <c r="G39" s="156">
        <v>138.06</v>
      </c>
    </row>
    <row r="40" spans="1:8" s="58" customFormat="1" x14ac:dyDescent="0.2">
      <c r="B40" s="148">
        <v>39765</v>
      </c>
      <c r="C40" s="235" t="s">
        <v>190</v>
      </c>
      <c r="D40" s="236"/>
      <c r="E40" s="237"/>
      <c r="F40" s="153" t="s">
        <v>1</v>
      </c>
      <c r="G40" s="154">
        <v>46.84</v>
      </c>
    </row>
    <row r="41" spans="1:8" s="58" customFormat="1" x14ac:dyDescent="0.2">
      <c r="B41" s="148" t="s">
        <v>20</v>
      </c>
      <c r="C41" s="235" t="s">
        <v>39</v>
      </c>
      <c r="D41" s="236"/>
      <c r="E41" s="237"/>
      <c r="F41" s="153" t="s">
        <v>1</v>
      </c>
      <c r="G41" s="154">
        <v>0.09</v>
      </c>
    </row>
    <row r="42" spans="1:8" s="58" customFormat="1" x14ac:dyDescent="0.2">
      <c r="B42" s="148" t="s">
        <v>20</v>
      </c>
      <c r="C42" s="235" t="s">
        <v>122</v>
      </c>
      <c r="D42" s="236"/>
      <c r="E42" s="237"/>
      <c r="F42" s="153" t="s">
        <v>0</v>
      </c>
      <c r="G42" s="154">
        <f>55.12/3</f>
        <v>18.37</v>
      </c>
    </row>
    <row r="43" spans="1:8" s="58" customFormat="1" x14ac:dyDescent="0.2">
      <c r="B43" s="148" t="s">
        <v>20</v>
      </c>
      <c r="C43" s="235" t="s">
        <v>121</v>
      </c>
      <c r="D43" s="236"/>
      <c r="E43" s="237"/>
      <c r="F43" s="153" t="s">
        <v>0</v>
      </c>
      <c r="G43" s="154">
        <v>4.3600000000000003</v>
      </c>
    </row>
    <row r="44" spans="1:8" s="58" customFormat="1" x14ac:dyDescent="0.2">
      <c r="B44" s="155" t="s">
        <v>20</v>
      </c>
      <c r="C44" s="235" t="s">
        <v>69</v>
      </c>
      <c r="D44" s="236"/>
      <c r="E44" s="237"/>
      <c r="F44" s="153" t="s">
        <v>1</v>
      </c>
      <c r="G44" s="154">
        <v>250.89</v>
      </c>
    </row>
    <row r="45" spans="1:8" s="58" customFormat="1" x14ac:dyDescent="0.2">
      <c r="B45" s="155" t="s">
        <v>20</v>
      </c>
      <c r="C45" s="235" t="s">
        <v>117</v>
      </c>
      <c r="D45" s="236"/>
      <c r="E45" s="237"/>
      <c r="F45" s="153" t="s">
        <v>1</v>
      </c>
      <c r="G45" s="154">
        <v>42.07</v>
      </c>
    </row>
    <row r="46" spans="1:8" s="58" customFormat="1" x14ac:dyDescent="0.2">
      <c r="B46" s="155" t="s">
        <v>20</v>
      </c>
      <c r="C46" s="235" t="s">
        <v>119</v>
      </c>
      <c r="D46" s="236"/>
      <c r="E46" s="237"/>
      <c r="F46" s="153" t="s">
        <v>1</v>
      </c>
      <c r="G46" s="154">
        <v>158.16999999999999</v>
      </c>
    </row>
    <row r="47" spans="1:8" ht="12.75" thickBot="1" x14ac:dyDescent="0.25">
      <c r="A47" s="58"/>
      <c r="B47" s="59"/>
      <c r="C47" s="60"/>
      <c r="D47" s="61"/>
      <c r="E47" s="58"/>
      <c r="F47" s="58"/>
      <c r="G47" s="58"/>
      <c r="H47" s="58"/>
    </row>
    <row r="48" spans="1:8" ht="13.5" thickTop="1" thickBot="1" x14ac:dyDescent="0.25">
      <c r="A48" s="157"/>
      <c r="B48" s="158"/>
      <c r="C48" s="159"/>
      <c r="D48" s="160"/>
      <c r="E48" s="161"/>
      <c r="F48" s="161"/>
      <c r="G48" s="161"/>
      <c r="H48" s="162"/>
    </row>
    <row r="49" spans="1:8" ht="12.75" thickTop="1" x14ac:dyDescent="0.2">
      <c r="A49" s="157"/>
      <c r="B49" s="158"/>
      <c r="C49" s="159"/>
      <c r="D49" s="160"/>
      <c r="E49" s="161"/>
      <c r="F49" s="161"/>
      <c r="G49" s="161"/>
      <c r="H49" s="162"/>
    </row>
    <row r="50" spans="1:8" ht="12.75" thickBot="1" x14ac:dyDescent="0.25">
      <c r="A50" s="163"/>
      <c r="B50" s="233" t="s">
        <v>16</v>
      </c>
      <c r="C50" s="234"/>
      <c r="D50" s="153" t="s">
        <v>24</v>
      </c>
      <c r="F50" s="164"/>
      <c r="G50" s="165"/>
      <c r="H50" s="166"/>
    </row>
    <row r="51" spans="1:8" s="150" customFormat="1" ht="12.75" thickBot="1" x14ac:dyDescent="0.25">
      <c r="A51" s="145"/>
      <c r="B51" s="146" t="str">
        <f>Orçamento!A16</f>
        <v>2.6</v>
      </c>
      <c r="C51" s="55" t="s">
        <v>67</v>
      </c>
      <c r="D51" s="147" t="s">
        <v>24</v>
      </c>
      <c r="E51" s="148" t="s">
        <v>30</v>
      </c>
      <c r="F51" s="148" t="s">
        <v>25</v>
      </c>
      <c r="G51" s="148" t="s">
        <v>31</v>
      </c>
      <c r="H51" s="149"/>
    </row>
    <row r="52" spans="1:8" x14ac:dyDescent="0.2">
      <c r="A52" s="163"/>
      <c r="B52" s="167">
        <v>1100</v>
      </c>
      <c r="C52" s="168" t="s">
        <v>67</v>
      </c>
      <c r="D52" s="153" t="s">
        <v>24</v>
      </c>
      <c r="E52" s="169">
        <v>1</v>
      </c>
      <c r="F52" s="154">
        <f>G4</f>
        <v>9.7799999999999994</v>
      </c>
      <c r="G52" s="154">
        <f t="shared" ref="G52" si="0">E52*F52</f>
        <v>9.7799999999999994</v>
      </c>
      <c r="H52" s="166"/>
    </row>
    <row r="53" spans="1:8" x14ac:dyDescent="0.2">
      <c r="A53" s="163"/>
      <c r="B53" s="148">
        <v>88264</v>
      </c>
      <c r="C53" s="170" t="s">
        <v>27</v>
      </c>
      <c r="D53" s="153" t="s">
        <v>26</v>
      </c>
      <c r="E53" s="169">
        <v>0.15</v>
      </c>
      <c r="F53" s="154">
        <f>G33</f>
        <v>26.46</v>
      </c>
      <c r="G53" s="154">
        <f>E53*F53</f>
        <v>3.97</v>
      </c>
      <c r="H53" s="166"/>
    </row>
    <row r="54" spans="1:8" x14ac:dyDescent="0.2">
      <c r="A54" s="163"/>
      <c r="B54" s="148">
        <v>88247</v>
      </c>
      <c r="C54" s="170" t="s">
        <v>35</v>
      </c>
      <c r="D54" s="153" t="s">
        <v>26</v>
      </c>
      <c r="E54" s="169">
        <v>0.2</v>
      </c>
      <c r="F54" s="154">
        <f>G31</f>
        <v>19.399999999999999</v>
      </c>
      <c r="G54" s="154">
        <f t="shared" ref="G54" si="1">E54*F54</f>
        <v>3.88</v>
      </c>
      <c r="H54" s="166"/>
    </row>
    <row r="55" spans="1:8" x14ac:dyDescent="0.2">
      <c r="A55" s="163"/>
      <c r="B55" s="59"/>
      <c r="C55" s="60"/>
      <c r="D55" s="61"/>
      <c r="E55" s="58"/>
      <c r="F55" s="58"/>
      <c r="G55" s="171">
        <f>SUM(G52:G54)</f>
        <v>17.63</v>
      </c>
      <c r="H55" s="166"/>
    </row>
    <row r="56" spans="1:8" x14ac:dyDescent="0.2">
      <c r="A56" s="163"/>
      <c r="B56" s="59"/>
      <c r="C56" s="172" t="s">
        <v>32</v>
      </c>
      <c r="D56" s="173">
        <f>G52</f>
        <v>9.7799999999999994</v>
      </c>
      <c r="E56" s="174">
        <f>D56/D58</f>
        <v>0.55469999999999997</v>
      </c>
      <c r="F56" s="58"/>
      <c r="G56" s="58"/>
      <c r="H56" s="166"/>
    </row>
    <row r="57" spans="1:8" x14ac:dyDescent="0.2">
      <c r="A57" s="163"/>
      <c r="B57" s="59"/>
      <c r="C57" s="172" t="s">
        <v>32</v>
      </c>
      <c r="D57" s="173">
        <f>SUM(G53:G54)</f>
        <v>7.85</v>
      </c>
      <c r="E57" s="174">
        <f>D57/D58</f>
        <v>0.44529999999999997</v>
      </c>
      <c r="F57" s="58"/>
      <c r="G57" s="58"/>
      <c r="H57" s="166"/>
    </row>
    <row r="58" spans="1:8" x14ac:dyDescent="0.2">
      <c r="A58" s="163"/>
      <c r="B58" s="59"/>
      <c r="C58" s="172" t="s">
        <v>34</v>
      </c>
      <c r="D58" s="173">
        <f>SUM(D56:D57)</f>
        <v>17.63</v>
      </c>
      <c r="E58" s="175">
        <f>SUM(E56:E57)</f>
        <v>1</v>
      </c>
      <c r="F58" s="58"/>
      <c r="G58" s="58"/>
      <c r="H58" s="166"/>
    </row>
    <row r="59" spans="1:8" ht="12.75" thickBot="1" x14ac:dyDescent="0.25">
      <c r="A59" s="176"/>
      <c r="B59" s="177"/>
      <c r="C59" s="178"/>
      <c r="D59" s="179"/>
      <c r="E59" s="180"/>
      <c r="F59" s="180"/>
      <c r="G59" s="180"/>
      <c r="H59" s="181"/>
    </row>
    <row r="60" spans="1:8" ht="13.5" thickTop="1" thickBot="1" x14ac:dyDescent="0.25">
      <c r="A60" s="58"/>
      <c r="B60" s="59"/>
      <c r="C60" s="60"/>
      <c r="D60" s="61"/>
      <c r="E60" s="58"/>
      <c r="F60" s="58"/>
      <c r="G60" s="58"/>
      <c r="H60" s="58"/>
    </row>
    <row r="61" spans="1:8" ht="12.75" thickTop="1" x14ac:dyDescent="0.2">
      <c r="A61" s="157"/>
      <c r="B61" s="158"/>
      <c r="C61" s="159"/>
      <c r="D61" s="160"/>
      <c r="E61" s="161"/>
      <c r="F61" s="161"/>
      <c r="G61" s="161"/>
      <c r="H61" s="162"/>
    </row>
    <row r="62" spans="1:8" ht="12.75" thickBot="1" x14ac:dyDescent="0.25">
      <c r="A62" s="163"/>
      <c r="B62" s="233" t="s">
        <v>16</v>
      </c>
      <c r="C62" s="234"/>
      <c r="D62" s="153" t="s">
        <v>24</v>
      </c>
      <c r="F62" s="164"/>
      <c r="G62" s="165"/>
      <c r="H62" s="166"/>
    </row>
    <row r="63" spans="1:8" s="150" customFormat="1" ht="48" x14ac:dyDescent="0.2">
      <c r="A63" s="145"/>
      <c r="B63" s="182" t="str">
        <f>Orçamento!A28</f>
        <v>2.18</v>
      </c>
      <c r="C63" s="142" t="s">
        <v>273</v>
      </c>
      <c r="D63" s="183" t="s">
        <v>1</v>
      </c>
      <c r="E63" s="184" t="s">
        <v>30</v>
      </c>
      <c r="F63" s="184" t="s">
        <v>25</v>
      </c>
      <c r="G63" s="184" t="s">
        <v>31</v>
      </c>
      <c r="H63" s="149"/>
    </row>
    <row r="64" spans="1:8" s="150" customFormat="1" ht="24" x14ac:dyDescent="0.2">
      <c r="A64" s="145"/>
      <c r="B64" s="155">
        <v>1358</v>
      </c>
      <c r="C64" s="143" t="s">
        <v>253</v>
      </c>
      <c r="D64" s="148" t="s">
        <v>21</v>
      </c>
      <c r="E64" s="185">
        <v>0.15970000000000001</v>
      </c>
      <c r="F64" s="156">
        <v>29.54</v>
      </c>
      <c r="G64" s="156">
        <f>E64*F64</f>
        <v>4.72</v>
      </c>
      <c r="H64" s="149"/>
    </row>
    <row r="65" spans="1:8" s="150" customFormat="1" ht="24" x14ac:dyDescent="0.2">
      <c r="A65" s="145"/>
      <c r="B65" s="155">
        <v>2692</v>
      </c>
      <c r="C65" s="143" t="s">
        <v>254</v>
      </c>
      <c r="D65" s="148" t="s">
        <v>255</v>
      </c>
      <c r="E65" s="185">
        <v>6.7000000000000002E-3</v>
      </c>
      <c r="F65" s="156">
        <v>5.38</v>
      </c>
      <c r="G65" s="156">
        <f t="shared" ref="G65:G80" si="2">E65*F65</f>
        <v>0.04</v>
      </c>
      <c r="H65" s="149"/>
    </row>
    <row r="66" spans="1:8" s="150" customFormat="1" ht="24" x14ac:dyDescent="0.2">
      <c r="A66" s="145"/>
      <c r="B66" s="155">
        <v>4517</v>
      </c>
      <c r="C66" s="143" t="s">
        <v>256</v>
      </c>
      <c r="D66" s="148" t="s">
        <v>257</v>
      </c>
      <c r="E66" s="185">
        <v>0.36530000000000001</v>
      </c>
      <c r="F66" s="156">
        <v>1.06</v>
      </c>
      <c r="G66" s="156">
        <f t="shared" si="2"/>
        <v>0.39</v>
      </c>
      <c r="H66" s="149"/>
    </row>
    <row r="67" spans="1:8" s="150" customFormat="1" x14ac:dyDescent="0.2">
      <c r="A67" s="145"/>
      <c r="B67" s="155">
        <v>7258</v>
      </c>
      <c r="C67" s="143" t="s">
        <v>271</v>
      </c>
      <c r="D67" s="148" t="s">
        <v>1</v>
      </c>
      <c r="E67" s="185">
        <v>406.65179999999998</v>
      </c>
      <c r="F67" s="156">
        <v>0.33</v>
      </c>
      <c r="G67" s="156">
        <f t="shared" si="2"/>
        <v>134.19999999999999</v>
      </c>
      <c r="H67" s="149"/>
    </row>
    <row r="68" spans="1:8" s="150" customFormat="1" x14ac:dyDescent="0.2">
      <c r="A68" s="145"/>
      <c r="B68" s="155">
        <v>20247</v>
      </c>
      <c r="C68" s="143" t="s">
        <v>258</v>
      </c>
      <c r="D68" s="148" t="s">
        <v>259</v>
      </c>
      <c r="E68" s="185">
        <v>1.6799999999999999E-2</v>
      </c>
      <c r="F68" s="156">
        <v>11.77</v>
      </c>
      <c r="G68" s="156">
        <f t="shared" si="2"/>
        <v>0.2</v>
      </c>
      <c r="H68" s="149"/>
    </row>
    <row r="69" spans="1:8" s="150" customFormat="1" ht="36" x14ac:dyDescent="0.2">
      <c r="A69" s="145"/>
      <c r="B69" s="155">
        <v>87316</v>
      </c>
      <c r="C69" s="143" t="s">
        <v>260</v>
      </c>
      <c r="D69" s="148" t="s">
        <v>216</v>
      </c>
      <c r="E69" s="185">
        <v>3.3E-3</v>
      </c>
      <c r="F69" s="156">
        <v>334.84</v>
      </c>
      <c r="G69" s="156">
        <f t="shared" si="2"/>
        <v>1.1000000000000001</v>
      </c>
      <c r="H69" s="149"/>
    </row>
    <row r="70" spans="1:8" s="150" customFormat="1" ht="24" x14ac:dyDescent="0.2">
      <c r="A70" s="145"/>
      <c r="B70" s="155">
        <v>88628</v>
      </c>
      <c r="C70" s="143" t="s">
        <v>261</v>
      </c>
      <c r="D70" s="148" t="s">
        <v>216</v>
      </c>
      <c r="E70" s="185">
        <v>0.2472</v>
      </c>
      <c r="F70" s="156">
        <v>373.73</v>
      </c>
      <c r="G70" s="156">
        <f t="shared" si="2"/>
        <v>92.39</v>
      </c>
      <c r="H70" s="149"/>
    </row>
    <row r="71" spans="1:8" s="150" customFormat="1" ht="24" x14ac:dyDescent="0.2">
      <c r="A71" s="145"/>
      <c r="B71" s="155">
        <v>90586</v>
      </c>
      <c r="C71" s="143" t="s">
        <v>262</v>
      </c>
      <c r="D71" s="148" t="s">
        <v>263</v>
      </c>
      <c r="E71" s="185">
        <v>0.30449999999999999</v>
      </c>
      <c r="F71" s="156">
        <f>G36</f>
        <v>1.44</v>
      </c>
      <c r="G71" s="156">
        <f t="shared" si="2"/>
        <v>0.44</v>
      </c>
      <c r="H71" s="149"/>
    </row>
    <row r="72" spans="1:8" s="150" customFormat="1" ht="24" x14ac:dyDescent="0.2">
      <c r="A72" s="145"/>
      <c r="B72" s="155">
        <v>90587</v>
      </c>
      <c r="C72" s="143" t="s">
        <v>264</v>
      </c>
      <c r="D72" s="148" t="s">
        <v>265</v>
      </c>
      <c r="E72" s="185">
        <v>0.83750000000000002</v>
      </c>
      <c r="F72" s="156">
        <f t="shared" ref="F72:F74" si="3">G37</f>
        <v>0.28999999999999998</v>
      </c>
      <c r="G72" s="156">
        <f t="shared" si="2"/>
        <v>0.24</v>
      </c>
      <c r="H72" s="149"/>
    </row>
    <row r="73" spans="1:8" s="150" customFormat="1" ht="24" x14ac:dyDescent="0.2">
      <c r="A73" s="145"/>
      <c r="B73" s="155">
        <v>91692</v>
      </c>
      <c r="C73" s="143" t="s">
        <v>266</v>
      </c>
      <c r="D73" s="148" t="s">
        <v>263</v>
      </c>
      <c r="E73" s="185">
        <v>1.7899999999999999E-2</v>
      </c>
      <c r="F73" s="156">
        <f t="shared" si="3"/>
        <v>22.26</v>
      </c>
      <c r="G73" s="156">
        <f t="shared" si="2"/>
        <v>0.4</v>
      </c>
      <c r="H73" s="149"/>
    </row>
    <row r="74" spans="1:8" s="150" customFormat="1" ht="36" x14ac:dyDescent="0.2">
      <c r="A74" s="145"/>
      <c r="B74" s="155">
        <v>94116</v>
      </c>
      <c r="C74" s="143" t="s">
        <v>267</v>
      </c>
      <c r="D74" s="148" t="s">
        <v>216</v>
      </c>
      <c r="E74" s="185">
        <v>0.26200000000000001</v>
      </c>
      <c r="F74" s="156">
        <f t="shared" si="3"/>
        <v>138.06</v>
      </c>
      <c r="G74" s="156">
        <f t="shared" si="2"/>
        <v>36.17</v>
      </c>
      <c r="H74" s="149"/>
    </row>
    <row r="75" spans="1:8" s="150" customFormat="1" x14ac:dyDescent="0.2">
      <c r="A75" s="145"/>
      <c r="B75" s="155">
        <v>34439</v>
      </c>
      <c r="C75" s="143" t="s">
        <v>272</v>
      </c>
      <c r="D75" s="148" t="s">
        <v>224</v>
      </c>
      <c r="E75" s="185">
        <v>13.47</v>
      </c>
      <c r="F75" s="156">
        <f>G20</f>
        <v>5.21</v>
      </c>
      <c r="G75" s="156">
        <f t="shared" ref="G75" si="4">E75*F75</f>
        <v>70.180000000000007</v>
      </c>
      <c r="H75" s="149"/>
    </row>
    <row r="76" spans="1:8" s="150" customFormat="1" x14ac:dyDescent="0.2">
      <c r="A76" s="145"/>
      <c r="B76" s="155" t="s">
        <v>20</v>
      </c>
      <c r="C76" s="143" t="s">
        <v>57</v>
      </c>
      <c r="D76" s="148" t="s">
        <v>1</v>
      </c>
      <c r="E76" s="185">
        <v>1</v>
      </c>
      <c r="F76" s="156">
        <v>690</v>
      </c>
      <c r="G76" s="156">
        <f t="shared" si="2"/>
        <v>690</v>
      </c>
      <c r="H76" s="149"/>
    </row>
    <row r="77" spans="1:8" s="150" customFormat="1" x14ac:dyDescent="0.2">
      <c r="A77" s="145"/>
      <c r="B77" s="155">
        <v>88239</v>
      </c>
      <c r="C77" s="143" t="s">
        <v>268</v>
      </c>
      <c r="D77" s="148" t="s">
        <v>26</v>
      </c>
      <c r="E77" s="185">
        <v>4.4999999999999998E-2</v>
      </c>
      <c r="F77" s="156">
        <f>G30</f>
        <v>20.23</v>
      </c>
      <c r="G77" s="156">
        <f t="shared" si="2"/>
        <v>0.91</v>
      </c>
      <c r="H77" s="149"/>
    </row>
    <row r="78" spans="1:8" s="150" customFormat="1" x14ac:dyDescent="0.2">
      <c r="A78" s="145"/>
      <c r="B78" s="155">
        <v>88261</v>
      </c>
      <c r="C78" s="143" t="s">
        <v>269</v>
      </c>
      <c r="D78" s="148" t="s">
        <v>26</v>
      </c>
      <c r="E78" s="185">
        <v>0.22509999999999999</v>
      </c>
      <c r="F78" s="156">
        <f>G32</f>
        <v>26.6</v>
      </c>
      <c r="G78" s="156">
        <f t="shared" si="2"/>
        <v>5.99</v>
      </c>
      <c r="H78" s="149"/>
    </row>
    <row r="79" spans="1:8" s="150" customFormat="1" x14ac:dyDescent="0.2">
      <c r="A79" s="145"/>
      <c r="B79" s="155">
        <v>88309</v>
      </c>
      <c r="C79" s="143" t="s">
        <v>28</v>
      </c>
      <c r="D79" s="148" t="s">
        <v>26</v>
      </c>
      <c r="E79" s="185">
        <f>13.2302+1.4264</f>
        <v>14.656599999999999</v>
      </c>
      <c r="F79" s="156">
        <f>G34</f>
        <v>20.72</v>
      </c>
      <c r="G79" s="156">
        <f t="shared" si="2"/>
        <v>303.68</v>
      </c>
      <c r="H79" s="149"/>
    </row>
    <row r="80" spans="1:8" s="150" customFormat="1" x14ac:dyDescent="0.2">
      <c r="A80" s="145"/>
      <c r="B80" s="155">
        <v>88316</v>
      </c>
      <c r="C80" s="143" t="s">
        <v>29</v>
      </c>
      <c r="D80" s="148" t="s">
        <v>26</v>
      </c>
      <c r="E80" s="185">
        <v>13.2302</v>
      </c>
      <c r="F80" s="156">
        <f>G35</f>
        <v>14.75</v>
      </c>
      <c r="G80" s="156">
        <f t="shared" si="2"/>
        <v>195.15</v>
      </c>
      <c r="H80" s="149"/>
    </row>
    <row r="81" spans="1:8" x14ac:dyDescent="0.2">
      <c r="A81" s="163"/>
      <c r="B81" s="59"/>
      <c r="C81" s="60"/>
      <c r="D81" s="61"/>
      <c r="E81" s="58"/>
      <c r="F81" s="58"/>
      <c r="G81" s="171">
        <f>SUM(G64:G80)</f>
        <v>1536.2</v>
      </c>
      <c r="H81" s="166"/>
    </row>
    <row r="82" spans="1:8" x14ac:dyDescent="0.2">
      <c r="A82" s="163"/>
      <c r="B82" s="59"/>
      <c r="C82" s="172" t="s">
        <v>32</v>
      </c>
      <c r="D82" s="173">
        <f>SUM(G64:G76)</f>
        <v>1030.47</v>
      </c>
      <c r="E82" s="174">
        <f>D82/D84</f>
        <v>0.67079999999999995</v>
      </c>
      <c r="F82" s="58"/>
      <c r="G82" s="58"/>
      <c r="H82" s="166"/>
    </row>
    <row r="83" spans="1:8" x14ac:dyDescent="0.2">
      <c r="A83" s="163"/>
      <c r="B83" s="59"/>
      <c r="C83" s="172" t="s">
        <v>32</v>
      </c>
      <c r="D83" s="173">
        <f>SUM(G77:G80)</f>
        <v>505.73</v>
      </c>
      <c r="E83" s="174">
        <f>D83/D84</f>
        <v>0.32919999999999999</v>
      </c>
      <c r="F83" s="58"/>
      <c r="G83" s="58"/>
      <c r="H83" s="166"/>
    </row>
    <row r="84" spans="1:8" x14ac:dyDescent="0.2">
      <c r="A84" s="163"/>
      <c r="B84" s="59"/>
      <c r="C84" s="172" t="s">
        <v>34</v>
      </c>
      <c r="D84" s="173">
        <f>SUM(D82:D83)</f>
        <v>1536.2</v>
      </c>
      <c r="E84" s="175">
        <f>SUM(E82:E83)</f>
        <v>1</v>
      </c>
      <c r="F84" s="58"/>
      <c r="G84" s="58"/>
      <c r="H84" s="166"/>
    </row>
    <row r="85" spans="1:8" ht="12.75" thickBot="1" x14ac:dyDescent="0.25">
      <c r="A85" s="176"/>
      <c r="B85" s="177"/>
      <c r="C85" s="178"/>
      <c r="D85" s="179"/>
      <c r="E85" s="180"/>
      <c r="F85" s="180"/>
      <c r="G85" s="180"/>
      <c r="H85" s="181"/>
    </row>
    <row r="86" spans="1:8" ht="13.5" thickTop="1" thickBot="1" x14ac:dyDescent="0.25">
      <c r="A86" s="58"/>
      <c r="B86" s="59"/>
      <c r="C86" s="60"/>
      <c r="D86" s="61"/>
      <c r="E86" s="58"/>
      <c r="F86" s="58"/>
      <c r="G86" s="58"/>
      <c r="H86" s="58"/>
    </row>
    <row r="87" spans="1:8" ht="12.75" thickTop="1" x14ac:dyDescent="0.2">
      <c r="A87" s="157"/>
      <c r="B87" s="158"/>
      <c r="C87" s="159"/>
      <c r="D87" s="160"/>
      <c r="E87" s="161"/>
      <c r="F87" s="161"/>
      <c r="G87" s="161"/>
      <c r="H87" s="162"/>
    </row>
    <row r="88" spans="1:8" ht="12.75" thickBot="1" x14ac:dyDescent="0.25">
      <c r="A88" s="163"/>
      <c r="B88" s="233" t="s">
        <v>16</v>
      </c>
      <c r="C88" s="234"/>
      <c r="D88" s="153" t="s">
        <v>24</v>
      </c>
      <c r="F88" s="164"/>
      <c r="G88" s="165"/>
      <c r="H88" s="166"/>
    </row>
    <row r="89" spans="1:8" s="150" customFormat="1" ht="12.75" thickBot="1" x14ac:dyDescent="0.25">
      <c r="A89" s="145"/>
      <c r="B89" s="146" t="str">
        <f>Orçamento!A33</f>
        <v>2.23</v>
      </c>
      <c r="C89" s="55" t="s">
        <v>213</v>
      </c>
      <c r="D89" s="147" t="s">
        <v>24</v>
      </c>
      <c r="E89" s="148" t="s">
        <v>30</v>
      </c>
      <c r="F89" s="148" t="s">
        <v>25</v>
      </c>
      <c r="G89" s="148" t="s">
        <v>31</v>
      </c>
      <c r="H89" s="149"/>
    </row>
    <row r="90" spans="1:8" x14ac:dyDescent="0.2">
      <c r="A90" s="163"/>
      <c r="B90" s="167">
        <v>2631</v>
      </c>
      <c r="C90" s="168" t="s">
        <v>213</v>
      </c>
      <c r="D90" s="153" t="s">
        <v>24</v>
      </c>
      <c r="E90" s="169">
        <v>1</v>
      </c>
      <c r="F90" s="154">
        <f>G13</f>
        <v>24.8</v>
      </c>
      <c r="G90" s="154">
        <f t="shared" ref="G90" si="5">E90*F90</f>
        <v>24.8</v>
      </c>
      <c r="H90" s="166"/>
    </row>
    <row r="91" spans="1:8" x14ac:dyDescent="0.2">
      <c r="A91" s="163"/>
      <c r="B91" s="148">
        <v>88264</v>
      </c>
      <c r="C91" s="170" t="s">
        <v>27</v>
      </c>
      <c r="D91" s="153" t="s">
        <v>26</v>
      </c>
      <c r="E91" s="169">
        <v>0.15</v>
      </c>
      <c r="F91" s="154">
        <f>G33</f>
        <v>26.46</v>
      </c>
      <c r="G91" s="154">
        <f>E91*F91</f>
        <v>3.97</v>
      </c>
      <c r="H91" s="166"/>
    </row>
    <row r="92" spans="1:8" x14ac:dyDescent="0.2">
      <c r="A92" s="163"/>
      <c r="B92" s="148">
        <v>88247</v>
      </c>
      <c r="C92" s="170" t="s">
        <v>35</v>
      </c>
      <c r="D92" s="153" t="s">
        <v>26</v>
      </c>
      <c r="E92" s="169">
        <v>0.2</v>
      </c>
      <c r="F92" s="154">
        <f>G31</f>
        <v>19.399999999999999</v>
      </c>
      <c r="G92" s="154">
        <f t="shared" ref="G92" si="6">E92*F92</f>
        <v>3.88</v>
      </c>
      <c r="H92" s="166"/>
    </row>
    <row r="93" spans="1:8" x14ac:dyDescent="0.2">
      <c r="A93" s="163"/>
      <c r="B93" s="59"/>
      <c r="C93" s="60"/>
      <c r="D93" s="61"/>
      <c r="E93" s="58"/>
      <c r="F93" s="58"/>
      <c r="G93" s="171">
        <f>SUM(G90:G92)</f>
        <v>32.65</v>
      </c>
      <c r="H93" s="166"/>
    </row>
    <row r="94" spans="1:8" x14ac:dyDescent="0.2">
      <c r="A94" s="163"/>
      <c r="B94" s="59"/>
      <c r="C94" s="172" t="s">
        <v>32</v>
      </c>
      <c r="D94" s="173">
        <f>G90</f>
        <v>24.8</v>
      </c>
      <c r="E94" s="174">
        <f>D94/D96</f>
        <v>0.75960000000000005</v>
      </c>
      <c r="F94" s="58"/>
      <c r="G94" s="58"/>
      <c r="H94" s="166"/>
    </row>
    <row r="95" spans="1:8" x14ac:dyDescent="0.2">
      <c r="A95" s="163"/>
      <c r="B95" s="59"/>
      <c r="C95" s="172" t="s">
        <v>32</v>
      </c>
      <c r="D95" s="173">
        <f>SUM(G91:G92)</f>
        <v>7.85</v>
      </c>
      <c r="E95" s="174">
        <f>D95/D96</f>
        <v>0.2404</v>
      </c>
      <c r="F95" s="58"/>
      <c r="G95" s="58"/>
      <c r="H95" s="166"/>
    </row>
    <row r="96" spans="1:8" x14ac:dyDescent="0.2">
      <c r="A96" s="163"/>
      <c r="B96" s="59"/>
      <c r="C96" s="172" t="s">
        <v>34</v>
      </c>
      <c r="D96" s="173">
        <f>SUM(D94:D95)</f>
        <v>32.65</v>
      </c>
      <c r="E96" s="175">
        <f>SUM(E94:E95)</f>
        <v>1</v>
      </c>
      <c r="F96" s="58"/>
      <c r="G96" s="58"/>
      <c r="H96" s="166"/>
    </row>
    <row r="97" spans="1:8" ht="12.75" thickBot="1" x14ac:dyDescent="0.25">
      <c r="A97" s="176"/>
      <c r="B97" s="177"/>
      <c r="C97" s="178"/>
      <c r="D97" s="179"/>
      <c r="E97" s="180"/>
      <c r="F97" s="180"/>
      <c r="G97" s="180"/>
      <c r="H97" s="181"/>
    </row>
    <row r="98" spans="1:8" ht="13.5" thickTop="1" thickBot="1" x14ac:dyDescent="0.25">
      <c r="A98" s="58"/>
      <c r="B98" s="59"/>
      <c r="C98" s="60"/>
      <c r="D98" s="61"/>
      <c r="E98" s="58"/>
      <c r="F98" s="58"/>
      <c r="G98" s="58"/>
      <c r="H98" s="58"/>
    </row>
    <row r="99" spans="1:8" ht="12.75" thickTop="1" x14ac:dyDescent="0.2">
      <c r="A99" s="157"/>
      <c r="B99" s="158"/>
      <c r="C99" s="159"/>
      <c r="D99" s="160"/>
      <c r="E99" s="161"/>
      <c r="F99" s="161"/>
      <c r="G99" s="161"/>
      <c r="H99" s="162"/>
    </row>
    <row r="100" spans="1:8" ht="12.75" thickBot="1" x14ac:dyDescent="0.25">
      <c r="A100" s="163"/>
      <c r="B100" s="233" t="s">
        <v>16</v>
      </c>
      <c r="C100" s="234"/>
      <c r="D100" s="153" t="s">
        <v>24</v>
      </c>
      <c r="F100" s="164"/>
      <c r="G100" s="165"/>
      <c r="H100" s="166"/>
    </row>
    <row r="101" spans="1:8" s="150" customFormat="1" ht="12.75" thickBot="1" x14ac:dyDescent="0.25">
      <c r="A101" s="145"/>
      <c r="B101" s="146" t="str">
        <f>Orçamento!A34</f>
        <v>2.24</v>
      </c>
      <c r="C101" s="55" t="s">
        <v>210</v>
      </c>
      <c r="D101" s="147" t="s">
        <v>24</v>
      </c>
      <c r="E101" s="148" t="s">
        <v>30</v>
      </c>
      <c r="F101" s="148" t="s">
        <v>25</v>
      </c>
      <c r="G101" s="148" t="s">
        <v>31</v>
      </c>
      <c r="H101" s="149"/>
    </row>
    <row r="102" spans="1:8" x14ac:dyDescent="0.2">
      <c r="A102" s="163"/>
      <c r="B102" s="167">
        <v>39272</v>
      </c>
      <c r="C102" s="168" t="s">
        <v>210</v>
      </c>
      <c r="D102" s="153" t="s">
        <v>24</v>
      </c>
      <c r="E102" s="169">
        <v>1</v>
      </c>
      <c r="F102" s="154">
        <f>G22</f>
        <v>1.72</v>
      </c>
      <c r="G102" s="154">
        <f t="shared" ref="G102" si="7">E102*F102</f>
        <v>1.72</v>
      </c>
      <c r="H102" s="166"/>
    </row>
    <row r="103" spans="1:8" x14ac:dyDescent="0.2">
      <c r="A103" s="163"/>
      <c r="B103" s="148">
        <v>88264</v>
      </c>
      <c r="C103" s="170" t="s">
        <v>27</v>
      </c>
      <c r="D103" s="153" t="s">
        <v>26</v>
      </c>
      <c r="E103" s="169">
        <v>0.05</v>
      </c>
      <c r="F103" s="154">
        <f>G33</f>
        <v>26.46</v>
      </c>
      <c r="G103" s="154">
        <f>E103*F103</f>
        <v>1.32</v>
      </c>
      <c r="H103" s="166"/>
    </row>
    <row r="104" spans="1:8" x14ac:dyDescent="0.2">
      <c r="A104" s="163"/>
      <c r="B104" s="148">
        <v>88247</v>
      </c>
      <c r="C104" s="170" t="s">
        <v>35</v>
      </c>
      <c r="D104" s="153" t="s">
        <v>26</v>
      </c>
      <c r="E104" s="169">
        <v>0.05</v>
      </c>
      <c r="F104" s="154">
        <f>G31</f>
        <v>19.399999999999999</v>
      </c>
      <c r="G104" s="154">
        <f t="shared" ref="G104" si="8">E104*F104</f>
        <v>0.97</v>
      </c>
      <c r="H104" s="166"/>
    </row>
    <row r="105" spans="1:8" x14ac:dyDescent="0.2">
      <c r="A105" s="163"/>
      <c r="B105" s="59"/>
      <c r="C105" s="60"/>
      <c r="D105" s="61"/>
      <c r="E105" s="58"/>
      <c r="F105" s="58"/>
      <c r="G105" s="171">
        <f>SUM(G102:G104)</f>
        <v>4.01</v>
      </c>
      <c r="H105" s="166"/>
    </row>
    <row r="106" spans="1:8" x14ac:dyDescent="0.2">
      <c r="A106" s="163"/>
      <c r="B106" s="59"/>
      <c r="C106" s="172" t="s">
        <v>32</v>
      </c>
      <c r="D106" s="173">
        <f>G102</f>
        <v>1.72</v>
      </c>
      <c r="E106" s="174">
        <f>D106/D108</f>
        <v>0.4289</v>
      </c>
      <c r="F106" s="58"/>
      <c r="G106" s="58"/>
      <c r="H106" s="166"/>
    </row>
    <row r="107" spans="1:8" x14ac:dyDescent="0.2">
      <c r="A107" s="163"/>
      <c r="B107" s="59"/>
      <c r="C107" s="172" t="s">
        <v>32</v>
      </c>
      <c r="D107" s="173">
        <f>SUM(G103:G104)</f>
        <v>2.29</v>
      </c>
      <c r="E107" s="174">
        <f>D107/D108</f>
        <v>0.57110000000000005</v>
      </c>
      <c r="F107" s="58"/>
      <c r="G107" s="58"/>
      <c r="H107" s="166"/>
    </row>
    <row r="108" spans="1:8" x14ac:dyDescent="0.2">
      <c r="A108" s="163"/>
      <c r="B108" s="59"/>
      <c r="C108" s="172" t="s">
        <v>34</v>
      </c>
      <c r="D108" s="173">
        <f>SUM(D106:D107)</f>
        <v>4.01</v>
      </c>
      <c r="E108" s="175">
        <f>SUM(E106:E107)</f>
        <v>1</v>
      </c>
      <c r="F108" s="58"/>
      <c r="G108" s="58"/>
      <c r="H108" s="166"/>
    </row>
    <row r="109" spans="1:8" ht="12.75" thickBot="1" x14ac:dyDescent="0.25">
      <c r="A109" s="176"/>
      <c r="B109" s="177"/>
      <c r="C109" s="178"/>
      <c r="D109" s="179"/>
      <c r="E109" s="180"/>
      <c r="F109" s="180"/>
      <c r="G109" s="180"/>
      <c r="H109" s="181"/>
    </row>
    <row r="110" spans="1:8" ht="13.5" thickTop="1" thickBot="1" x14ac:dyDescent="0.25">
      <c r="A110" s="58"/>
      <c r="B110" s="59"/>
      <c r="C110" s="60"/>
      <c r="D110" s="61"/>
      <c r="E110" s="58"/>
      <c r="F110" s="58"/>
      <c r="G110" s="58"/>
      <c r="H110" s="58"/>
    </row>
    <row r="111" spans="1:8" ht="12.75" thickTop="1" x14ac:dyDescent="0.2">
      <c r="A111" s="157"/>
      <c r="B111" s="158"/>
      <c r="C111" s="159"/>
      <c r="D111" s="160"/>
      <c r="E111" s="161"/>
      <c r="F111" s="161"/>
      <c r="G111" s="161"/>
      <c r="H111" s="162"/>
    </row>
    <row r="112" spans="1:8" ht="12.75" thickBot="1" x14ac:dyDescent="0.25">
      <c r="A112" s="163"/>
      <c r="B112" s="233" t="s">
        <v>16</v>
      </c>
      <c r="C112" s="234"/>
      <c r="D112" s="153" t="s">
        <v>24</v>
      </c>
      <c r="F112" s="164"/>
      <c r="G112" s="165"/>
      <c r="H112" s="166"/>
    </row>
    <row r="113" spans="1:8" s="150" customFormat="1" ht="12.75" thickBot="1" x14ac:dyDescent="0.25">
      <c r="A113" s="145"/>
      <c r="B113" s="146" t="str">
        <f>Orçamento!A35</f>
        <v>2.25</v>
      </c>
      <c r="C113" s="55" t="s">
        <v>211</v>
      </c>
      <c r="D113" s="147" t="s">
        <v>24</v>
      </c>
      <c r="E113" s="148" t="s">
        <v>30</v>
      </c>
      <c r="F113" s="148" t="s">
        <v>25</v>
      </c>
      <c r="G113" s="148" t="s">
        <v>31</v>
      </c>
      <c r="H113" s="149"/>
    </row>
    <row r="114" spans="1:8" x14ac:dyDescent="0.2">
      <c r="A114" s="163"/>
      <c r="B114" s="167">
        <v>39273</v>
      </c>
      <c r="C114" s="168" t="s">
        <v>211</v>
      </c>
      <c r="D114" s="153" t="s">
        <v>24</v>
      </c>
      <c r="E114" s="169">
        <v>1</v>
      </c>
      <c r="F114" s="154">
        <f>G23</f>
        <v>2.37</v>
      </c>
      <c r="G114" s="154">
        <f t="shared" ref="G114" si="9">E114*F114</f>
        <v>2.37</v>
      </c>
      <c r="H114" s="166"/>
    </row>
    <row r="115" spans="1:8" x14ac:dyDescent="0.2">
      <c r="A115" s="163"/>
      <c r="B115" s="148">
        <v>88264</v>
      </c>
      <c r="C115" s="170" t="s">
        <v>27</v>
      </c>
      <c r="D115" s="153" t="s">
        <v>26</v>
      </c>
      <c r="E115" s="169">
        <v>0.05</v>
      </c>
      <c r="F115" s="154">
        <f>G45</f>
        <v>42.07</v>
      </c>
      <c r="G115" s="154">
        <f>E115*F115</f>
        <v>2.1</v>
      </c>
      <c r="H115" s="166"/>
    </row>
    <row r="116" spans="1:8" x14ac:dyDescent="0.2">
      <c r="A116" s="163"/>
      <c r="B116" s="148">
        <v>88247</v>
      </c>
      <c r="C116" s="170" t="s">
        <v>35</v>
      </c>
      <c r="D116" s="153" t="s">
        <v>26</v>
      </c>
      <c r="E116" s="169">
        <v>0.05</v>
      </c>
      <c r="F116" s="154">
        <f>G43</f>
        <v>4.3600000000000003</v>
      </c>
      <c r="G116" s="154">
        <f t="shared" ref="G116" si="10">E116*F116</f>
        <v>0.22</v>
      </c>
      <c r="H116" s="166"/>
    </row>
    <row r="117" spans="1:8" x14ac:dyDescent="0.2">
      <c r="A117" s="163"/>
      <c r="B117" s="59"/>
      <c r="C117" s="60"/>
      <c r="D117" s="61"/>
      <c r="E117" s="58"/>
      <c r="F117" s="58"/>
      <c r="G117" s="171">
        <f>SUM(G114:G116)</f>
        <v>4.6900000000000004</v>
      </c>
      <c r="H117" s="166"/>
    </row>
    <row r="118" spans="1:8" x14ac:dyDescent="0.2">
      <c r="A118" s="163"/>
      <c r="B118" s="59"/>
      <c r="C118" s="172" t="s">
        <v>32</v>
      </c>
      <c r="D118" s="173">
        <f>G114</f>
        <v>2.37</v>
      </c>
      <c r="E118" s="174">
        <f>D118/D120</f>
        <v>0.50529999999999997</v>
      </c>
      <c r="F118" s="58"/>
      <c r="G118" s="58"/>
      <c r="H118" s="166"/>
    </row>
    <row r="119" spans="1:8" x14ac:dyDescent="0.2">
      <c r="A119" s="163"/>
      <c r="B119" s="59"/>
      <c r="C119" s="172" t="s">
        <v>32</v>
      </c>
      <c r="D119" s="173">
        <f>SUM(G115:G116)</f>
        <v>2.3199999999999998</v>
      </c>
      <c r="E119" s="174">
        <f>D119/D120</f>
        <v>0.49469999999999997</v>
      </c>
      <c r="F119" s="58"/>
      <c r="G119" s="58"/>
      <c r="H119" s="166"/>
    </row>
    <row r="120" spans="1:8" x14ac:dyDescent="0.2">
      <c r="A120" s="163"/>
      <c r="B120" s="59"/>
      <c r="C120" s="172" t="s">
        <v>34</v>
      </c>
      <c r="D120" s="173">
        <f>SUM(D118:D119)</f>
        <v>4.6900000000000004</v>
      </c>
      <c r="E120" s="175">
        <f>SUM(E118:E119)</f>
        <v>1</v>
      </c>
      <c r="F120" s="58"/>
      <c r="G120" s="58"/>
      <c r="H120" s="166"/>
    </row>
    <row r="121" spans="1:8" ht="12.75" thickBot="1" x14ac:dyDescent="0.25">
      <c r="A121" s="176"/>
      <c r="B121" s="177"/>
      <c r="C121" s="178"/>
      <c r="D121" s="179"/>
      <c r="E121" s="180"/>
      <c r="F121" s="180"/>
      <c r="G121" s="180"/>
      <c r="H121" s="181"/>
    </row>
    <row r="122" spans="1:8" ht="13.5" thickTop="1" thickBot="1" x14ac:dyDescent="0.25">
      <c r="A122" s="58"/>
      <c r="B122" s="59"/>
      <c r="C122" s="60"/>
      <c r="D122" s="61"/>
      <c r="E122" s="58"/>
      <c r="F122" s="58"/>
      <c r="G122" s="58"/>
      <c r="H122" s="58"/>
    </row>
    <row r="123" spans="1:8" ht="12.75" thickTop="1" x14ac:dyDescent="0.2">
      <c r="A123" s="157"/>
      <c r="B123" s="158"/>
      <c r="C123" s="159"/>
      <c r="D123" s="160"/>
      <c r="E123" s="161"/>
      <c r="F123" s="161"/>
      <c r="G123" s="161"/>
      <c r="H123" s="162"/>
    </row>
    <row r="124" spans="1:8" ht="12.75" thickBot="1" x14ac:dyDescent="0.25">
      <c r="A124" s="163"/>
      <c r="B124" s="233" t="s">
        <v>16</v>
      </c>
      <c r="C124" s="234"/>
      <c r="D124" s="153" t="s">
        <v>24</v>
      </c>
      <c r="F124" s="164"/>
      <c r="G124" s="165"/>
      <c r="H124" s="166"/>
    </row>
    <row r="125" spans="1:8" s="150" customFormat="1" ht="12.75" thickBot="1" x14ac:dyDescent="0.25">
      <c r="A125" s="145"/>
      <c r="B125" s="146" t="str">
        <f>Orçamento!A36</f>
        <v>2.26</v>
      </c>
      <c r="C125" s="55" t="s">
        <v>212</v>
      </c>
      <c r="D125" s="147" t="s">
        <v>24</v>
      </c>
      <c r="E125" s="148" t="s">
        <v>30</v>
      </c>
      <c r="F125" s="148" t="s">
        <v>25</v>
      </c>
      <c r="G125" s="148" t="s">
        <v>31</v>
      </c>
      <c r="H125" s="149"/>
    </row>
    <row r="126" spans="1:8" x14ac:dyDescent="0.2">
      <c r="A126" s="163"/>
      <c r="B126" s="167">
        <v>1875</v>
      </c>
      <c r="C126" s="168" t="s">
        <v>212</v>
      </c>
      <c r="D126" s="153" t="s">
        <v>24</v>
      </c>
      <c r="E126" s="169">
        <v>1</v>
      </c>
      <c r="F126" s="154">
        <f>G7</f>
        <v>3.79</v>
      </c>
      <c r="G126" s="154">
        <f t="shared" ref="G126" si="11">E126*F126</f>
        <v>3.79</v>
      </c>
      <c r="H126" s="166"/>
    </row>
    <row r="127" spans="1:8" x14ac:dyDescent="0.2">
      <c r="A127" s="163"/>
      <c r="B127" s="148">
        <v>88264</v>
      </c>
      <c r="C127" s="170" t="s">
        <v>27</v>
      </c>
      <c r="D127" s="153" t="s">
        <v>26</v>
      </c>
      <c r="E127" s="169">
        <v>0.1</v>
      </c>
      <c r="F127" s="154">
        <f>G33</f>
        <v>26.46</v>
      </c>
      <c r="G127" s="154">
        <f>E127*F127</f>
        <v>2.65</v>
      </c>
      <c r="H127" s="166"/>
    </row>
    <row r="128" spans="1:8" x14ac:dyDescent="0.2">
      <c r="A128" s="163"/>
      <c r="B128" s="148">
        <v>88247</v>
      </c>
      <c r="C128" s="170" t="s">
        <v>35</v>
      </c>
      <c r="D128" s="153" t="s">
        <v>26</v>
      </c>
      <c r="E128" s="169">
        <v>0.1</v>
      </c>
      <c r="F128" s="154">
        <f>G31</f>
        <v>19.399999999999999</v>
      </c>
      <c r="G128" s="154">
        <f t="shared" ref="G128" si="12">E128*F128</f>
        <v>1.94</v>
      </c>
      <c r="H128" s="166"/>
    </row>
    <row r="129" spans="1:8" x14ac:dyDescent="0.2">
      <c r="A129" s="163"/>
      <c r="B129" s="59"/>
      <c r="C129" s="60"/>
      <c r="D129" s="61"/>
      <c r="E129" s="58"/>
      <c r="F129" s="58"/>
      <c r="G129" s="171">
        <f>SUM(G126:G128)</f>
        <v>8.3800000000000008</v>
      </c>
      <c r="H129" s="166"/>
    </row>
    <row r="130" spans="1:8" x14ac:dyDescent="0.2">
      <c r="A130" s="163"/>
      <c r="B130" s="59"/>
      <c r="C130" s="172" t="s">
        <v>32</v>
      </c>
      <c r="D130" s="173">
        <f>G126</f>
        <v>3.79</v>
      </c>
      <c r="E130" s="174">
        <f>D130/D132</f>
        <v>0.45229999999999998</v>
      </c>
      <c r="F130" s="58"/>
      <c r="G130" s="58"/>
      <c r="H130" s="166"/>
    </row>
    <row r="131" spans="1:8" x14ac:dyDescent="0.2">
      <c r="A131" s="163"/>
      <c r="B131" s="59"/>
      <c r="C131" s="172" t="s">
        <v>32</v>
      </c>
      <c r="D131" s="173">
        <f>SUM(G127:G128)</f>
        <v>4.59</v>
      </c>
      <c r="E131" s="174">
        <f>D131/D132</f>
        <v>0.54769999999999996</v>
      </c>
      <c r="F131" s="58"/>
      <c r="G131" s="58"/>
      <c r="H131" s="166"/>
    </row>
    <row r="132" spans="1:8" x14ac:dyDescent="0.2">
      <c r="A132" s="163"/>
      <c r="B132" s="59"/>
      <c r="C132" s="172" t="s">
        <v>34</v>
      </c>
      <c r="D132" s="173">
        <f>SUM(D130:D131)</f>
        <v>8.3800000000000008</v>
      </c>
      <c r="E132" s="175">
        <f>SUM(E130:E131)</f>
        <v>1</v>
      </c>
      <c r="F132" s="58"/>
      <c r="G132" s="58"/>
      <c r="H132" s="166"/>
    </row>
    <row r="133" spans="1:8" ht="12.75" thickBot="1" x14ac:dyDescent="0.25">
      <c r="A133" s="176"/>
      <c r="B133" s="177"/>
      <c r="C133" s="178"/>
      <c r="D133" s="179"/>
      <c r="E133" s="180"/>
      <c r="F133" s="180"/>
      <c r="G133" s="180"/>
      <c r="H133" s="181"/>
    </row>
    <row r="134" spans="1:8" ht="13.5" thickTop="1" thickBot="1" x14ac:dyDescent="0.25">
      <c r="A134" s="58"/>
      <c r="B134" s="59"/>
      <c r="C134" s="60"/>
      <c r="D134" s="61"/>
      <c r="E134" s="58"/>
      <c r="F134" s="58"/>
      <c r="G134" s="58"/>
      <c r="H134" s="58"/>
    </row>
    <row r="135" spans="1:8" ht="12.75" thickTop="1" x14ac:dyDescent="0.2">
      <c r="A135" s="157"/>
      <c r="B135" s="158"/>
      <c r="C135" s="159"/>
      <c r="D135" s="160"/>
      <c r="E135" s="161"/>
      <c r="F135" s="161"/>
      <c r="G135" s="161"/>
      <c r="H135" s="162"/>
    </row>
    <row r="136" spans="1:8" ht="12.75" thickBot="1" x14ac:dyDescent="0.25">
      <c r="A136" s="163"/>
      <c r="B136" s="233" t="s">
        <v>16</v>
      </c>
      <c r="C136" s="234"/>
      <c r="D136" s="153" t="s">
        <v>24</v>
      </c>
      <c r="F136" s="164"/>
      <c r="G136" s="165"/>
      <c r="H136" s="166"/>
    </row>
    <row r="137" spans="1:8" s="150" customFormat="1" ht="12.75" thickBot="1" x14ac:dyDescent="0.25">
      <c r="A137" s="145"/>
      <c r="B137" s="146" t="str">
        <f>Orçamento!A41</f>
        <v>2.31</v>
      </c>
      <c r="C137" s="55" t="s">
        <v>100</v>
      </c>
      <c r="D137" s="147" t="s">
        <v>24</v>
      </c>
      <c r="E137" s="148" t="s">
        <v>30</v>
      </c>
      <c r="F137" s="148" t="s">
        <v>25</v>
      </c>
      <c r="G137" s="148" t="s">
        <v>31</v>
      </c>
      <c r="H137" s="149"/>
    </row>
    <row r="138" spans="1:8" x14ac:dyDescent="0.2">
      <c r="A138" s="163"/>
      <c r="B138" s="167">
        <v>39445</v>
      </c>
      <c r="C138" s="168" t="s">
        <v>100</v>
      </c>
      <c r="D138" s="153" t="s">
        <v>24</v>
      </c>
      <c r="E138" s="169">
        <v>1</v>
      </c>
      <c r="F138" s="154">
        <f>G25</f>
        <v>128.4</v>
      </c>
      <c r="G138" s="154">
        <f t="shared" ref="G138" si="13">E138*F138</f>
        <v>128.4</v>
      </c>
      <c r="H138" s="166"/>
    </row>
    <row r="139" spans="1:8" x14ac:dyDescent="0.2">
      <c r="A139" s="163"/>
      <c r="B139" s="148">
        <v>88264</v>
      </c>
      <c r="C139" s="170" t="s">
        <v>27</v>
      </c>
      <c r="D139" s="153" t="s">
        <v>26</v>
      </c>
      <c r="E139" s="169">
        <v>0.1</v>
      </c>
      <c r="F139" s="154">
        <f>G33</f>
        <v>26.46</v>
      </c>
      <c r="G139" s="154">
        <f>E139*F139</f>
        <v>2.65</v>
      </c>
      <c r="H139" s="166"/>
    </row>
    <row r="140" spans="1:8" x14ac:dyDescent="0.2">
      <c r="A140" s="163"/>
      <c r="B140" s="148">
        <v>88247</v>
      </c>
      <c r="C140" s="170" t="s">
        <v>35</v>
      </c>
      <c r="D140" s="153" t="s">
        <v>26</v>
      </c>
      <c r="E140" s="169">
        <v>0.1</v>
      </c>
      <c r="F140" s="154">
        <f>G30</f>
        <v>20.23</v>
      </c>
      <c r="G140" s="154">
        <f t="shared" ref="G140" si="14">E140*F140</f>
        <v>2.02</v>
      </c>
      <c r="H140" s="166"/>
    </row>
    <row r="141" spans="1:8" x14ac:dyDescent="0.2">
      <c r="A141" s="163"/>
      <c r="B141" s="59"/>
      <c r="C141" s="60"/>
      <c r="D141" s="61"/>
      <c r="E141" s="58"/>
      <c r="F141" s="58"/>
      <c r="G141" s="171">
        <f>SUM(G138:G140)</f>
        <v>133.07</v>
      </c>
      <c r="H141" s="166"/>
    </row>
    <row r="142" spans="1:8" x14ac:dyDescent="0.2">
      <c r="A142" s="163"/>
      <c r="B142" s="59"/>
      <c r="C142" s="172" t="s">
        <v>32</v>
      </c>
      <c r="D142" s="173">
        <f>G138</f>
        <v>128.4</v>
      </c>
      <c r="E142" s="174">
        <f>D142/D144</f>
        <v>0.96489999999999998</v>
      </c>
      <c r="F142" s="58"/>
      <c r="G142" s="58"/>
      <c r="H142" s="166"/>
    </row>
    <row r="143" spans="1:8" x14ac:dyDescent="0.2">
      <c r="A143" s="163"/>
      <c r="B143" s="59"/>
      <c r="C143" s="172" t="s">
        <v>32</v>
      </c>
      <c r="D143" s="173">
        <f>SUM(G139:G140)</f>
        <v>4.67</v>
      </c>
      <c r="E143" s="174">
        <f>D143/D144</f>
        <v>3.5099999999999999E-2</v>
      </c>
      <c r="F143" s="58"/>
      <c r="G143" s="58"/>
      <c r="H143" s="166"/>
    </row>
    <row r="144" spans="1:8" x14ac:dyDescent="0.2">
      <c r="A144" s="163"/>
      <c r="B144" s="59"/>
      <c r="C144" s="172" t="s">
        <v>34</v>
      </c>
      <c r="D144" s="173">
        <f>SUM(D142:D143)</f>
        <v>133.07</v>
      </c>
      <c r="E144" s="175">
        <f>SUM(E142:E143)</f>
        <v>1</v>
      </c>
      <c r="F144" s="58"/>
      <c r="G144" s="58"/>
      <c r="H144" s="166"/>
    </row>
    <row r="145" spans="1:8" ht="12.75" thickBot="1" x14ac:dyDescent="0.25">
      <c r="A145" s="176"/>
      <c r="B145" s="177"/>
      <c r="C145" s="178"/>
      <c r="D145" s="179"/>
      <c r="E145" s="180"/>
      <c r="F145" s="180"/>
      <c r="G145" s="180"/>
      <c r="H145" s="181"/>
    </row>
    <row r="146" spans="1:8" ht="13.5" thickTop="1" thickBot="1" x14ac:dyDescent="0.25">
      <c r="A146" s="58"/>
      <c r="B146" s="59"/>
      <c r="C146" s="60"/>
      <c r="D146" s="61"/>
      <c r="E146" s="58"/>
      <c r="F146" s="58"/>
      <c r="G146" s="58"/>
      <c r="H146" s="58"/>
    </row>
    <row r="147" spans="1:8" ht="12.75" thickTop="1" x14ac:dyDescent="0.2">
      <c r="A147" s="157"/>
      <c r="B147" s="158"/>
      <c r="C147" s="159"/>
      <c r="D147" s="160"/>
      <c r="E147" s="161"/>
      <c r="F147" s="161"/>
      <c r="G147" s="161"/>
      <c r="H147" s="162"/>
    </row>
    <row r="148" spans="1:8" ht="12.75" thickBot="1" x14ac:dyDescent="0.25">
      <c r="A148" s="163"/>
      <c r="B148" s="233" t="s">
        <v>16</v>
      </c>
      <c r="C148" s="234"/>
      <c r="D148" s="153" t="s">
        <v>24</v>
      </c>
      <c r="F148" s="164"/>
      <c r="G148" s="165"/>
      <c r="H148" s="166"/>
    </row>
    <row r="149" spans="1:8" s="150" customFormat="1" ht="12.75" thickBot="1" x14ac:dyDescent="0.25">
      <c r="A149" s="145"/>
      <c r="B149" s="146" t="str">
        <f>Orçamento!A42</f>
        <v>2.32</v>
      </c>
      <c r="C149" s="55" t="s">
        <v>101</v>
      </c>
      <c r="D149" s="147" t="s">
        <v>24</v>
      </c>
      <c r="E149" s="148" t="s">
        <v>30</v>
      </c>
      <c r="F149" s="148" t="s">
        <v>25</v>
      </c>
      <c r="G149" s="148" t="s">
        <v>31</v>
      </c>
      <c r="H149" s="149"/>
    </row>
    <row r="150" spans="1:8" x14ac:dyDescent="0.2">
      <c r="A150" s="163"/>
      <c r="B150" s="167">
        <v>39445</v>
      </c>
      <c r="C150" s="168" t="s">
        <v>101</v>
      </c>
      <c r="D150" s="153" t="s">
        <v>24</v>
      </c>
      <c r="E150" s="169">
        <v>1</v>
      </c>
      <c r="F150" s="154">
        <f>G25</f>
        <v>128.4</v>
      </c>
      <c r="G150" s="154">
        <f t="shared" ref="G150" si="15">E150*F150</f>
        <v>128.4</v>
      </c>
      <c r="H150" s="166"/>
    </row>
    <row r="151" spans="1:8" x14ac:dyDescent="0.2">
      <c r="A151" s="163"/>
      <c r="B151" s="148">
        <v>88264</v>
      </c>
      <c r="C151" s="170" t="s">
        <v>27</v>
      </c>
      <c r="D151" s="153" t="s">
        <v>26</v>
      </c>
      <c r="E151" s="169">
        <v>0.1</v>
      </c>
      <c r="F151" s="154">
        <f>G33</f>
        <v>26.46</v>
      </c>
      <c r="G151" s="154">
        <f>E151*F151</f>
        <v>2.65</v>
      </c>
      <c r="H151" s="166"/>
    </row>
    <row r="152" spans="1:8" x14ac:dyDescent="0.2">
      <c r="A152" s="163"/>
      <c r="B152" s="148">
        <v>88247</v>
      </c>
      <c r="C152" s="170" t="s">
        <v>35</v>
      </c>
      <c r="D152" s="153" t="s">
        <v>26</v>
      </c>
      <c r="E152" s="169">
        <v>0.1</v>
      </c>
      <c r="F152" s="154">
        <f>G30</f>
        <v>20.23</v>
      </c>
      <c r="G152" s="154">
        <f t="shared" ref="G152" si="16">E152*F152</f>
        <v>2.02</v>
      </c>
      <c r="H152" s="166"/>
    </row>
    <row r="153" spans="1:8" x14ac:dyDescent="0.2">
      <c r="A153" s="163"/>
      <c r="B153" s="59"/>
      <c r="C153" s="60"/>
      <c r="D153" s="61"/>
      <c r="E153" s="58"/>
      <c r="F153" s="58"/>
      <c r="G153" s="171">
        <f>SUM(G150:G152)</f>
        <v>133.07</v>
      </c>
      <c r="H153" s="166"/>
    </row>
    <row r="154" spans="1:8" x14ac:dyDescent="0.2">
      <c r="A154" s="163"/>
      <c r="B154" s="59"/>
      <c r="C154" s="172" t="s">
        <v>32</v>
      </c>
      <c r="D154" s="173">
        <f>G150</f>
        <v>128.4</v>
      </c>
      <c r="E154" s="174">
        <f>D154/D156</f>
        <v>0.96489999999999998</v>
      </c>
      <c r="F154" s="58"/>
      <c r="G154" s="58"/>
      <c r="H154" s="166"/>
    </row>
    <row r="155" spans="1:8" x14ac:dyDescent="0.2">
      <c r="A155" s="163"/>
      <c r="B155" s="59"/>
      <c r="C155" s="172" t="s">
        <v>32</v>
      </c>
      <c r="D155" s="173">
        <f>SUM(G151:G152)</f>
        <v>4.67</v>
      </c>
      <c r="E155" s="174">
        <f>D155/D156</f>
        <v>3.5099999999999999E-2</v>
      </c>
      <c r="F155" s="58"/>
      <c r="G155" s="58"/>
      <c r="H155" s="166"/>
    </row>
    <row r="156" spans="1:8" x14ac:dyDescent="0.2">
      <c r="A156" s="163"/>
      <c r="B156" s="59"/>
      <c r="C156" s="172" t="s">
        <v>34</v>
      </c>
      <c r="D156" s="173">
        <f>SUM(D154:D155)</f>
        <v>133.07</v>
      </c>
      <c r="E156" s="175">
        <f>SUM(E154:E155)</f>
        <v>1</v>
      </c>
      <c r="F156" s="58"/>
      <c r="G156" s="58"/>
      <c r="H156" s="166"/>
    </row>
    <row r="157" spans="1:8" ht="12.75" thickBot="1" x14ac:dyDescent="0.25">
      <c r="A157" s="176"/>
      <c r="B157" s="177"/>
      <c r="C157" s="178"/>
      <c r="D157" s="179"/>
      <c r="E157" s="180"/>
      <c r="F157" s="180"/>
      <c r="G157" s="180"/>
      <c r="H157" s="181"/>
    </row>
    <row r="158" spans="1:8" ht="13.5" thickTop="1" thickBot="1" x14ac:dyDescent="0.25">
      <c r="A158" s="58"/>
      <c r="B158" s="59"/>
      <c r="C158" s="60"/>
      <c r="D158" s="61"/>
      <c r="E158" s="58"/>
      <c r="F158" s="58"/>
      <c r="G158" s="58"/>
      <c r="H158" s="58"/>
    </row>
    <row r="159" spans="1:8" ht="12.75" thickTop="1" x14ac:dyDescent="0.2">
      <c r="A159" s="157"/>
      <c r="B159" s="158"/>
      <c r="C159" s="159"/>
      <c r="D159" s="160"/>
      <c r="E159" s="161"/>
      <c r="F159" s="161"/>
      <c r="G159" s="161"/>
      <c r="H159" s="162"/>
    </row>
    <row r="160" spans="1:8" ht="12.75" thickBot="1" x14ac:dyDescent="0.25">
      <c r="A160" s="163"/>
      <c r="B160" s="233" t="s">
        <v>16</v>
      </c>
      <c r="C160" s="234"/>
      <c r="D160" s="153" t="s">
        <v>24</v>
      </c>
      <c r="F160" s="164"/>
      <c r="G160" s="165"/>
      <c r="H160" s="166"/>
    </row>
    <row r="161" spans="1:8" s="150" customFormat="1" ht="12.75" thickBot="1" x14ac:dyDescent="0.25">
      <c r="A161" s="145"/>
      <c r="B161" s="146" t="str">
        <f>Orçamento!A43</f>
        <v>2.33</v>
      </c>
      <c r="C161" s="55" t="s">
        <v>102</v>
      </c>
      <c r="D161" s="147" t="s">
        <v>24</v>
      </c>
      <c r="E161" s="148" t="s">
        <v>30</v>
      </c>
      <c r="F161" s="148" t="s">
        <v>25</v>
      </c>
      <c r="G161" s="148" t="s">
        <v>31</v>
      </c>
      <c r="H161" s="149"/>
    </row>
    <row r="162" spans="1:8" x14ac:dyDescent="0.2">
      <c r="A162" s="163"/>
      <c r="B162" s="167">
        <v>39446</v>
      </c>
      <c r="C162" s="168" t="s">
        <v>102</v>
      </c>
      <c r="D162" s="153" t="s">
        <v>24</v>
      </c>
      <c r="E162" s="169">
        <v>1</v>
      </c>
      <c r="F162" s="154">
        <f>G26</f>
        <v>130.68</v>
      </c>
      <c r="G162" s="154">
        <f t="shared" ref="G162" si="17">E162*F162</f>
        <v>130.68</v>
      </c>
      <c r="H162" s="166"/>
    </row>
    <row r="163" spans="1:8" x14ac:dyDescent="0.2">
      <c r="A163" s="163"/>
      <c r="B163" s="148">
        <v>88264</v>
      </c>
      <c r="C163" s="170" t="s">
        <v>27</v>
      </c>
      <c r="D163" s="153" t="s">
        <v>26</v>
      </c>
      <c r="E163" s="169">
        <v>0.1</v>
      </c>
      <c r="F163" s="154">
        <f>G33</f>
        <v>26.46</v>
      </c>
      <c r="G163" s="154">
        <f>E163*F163</f>
        <v>2.65</v>
      </c>
      <c r="H163" s="166"/>
    </row>
    <row r="164" spans="1:8" x14ac:dyDescent="0.2">
      <c r="A164" s="163"/>
      <c r="B164" s="148">
        <v>88247</v>
      </c>
      <c r="C164" s="170" t="s">
        <v>35</v>
      </c>
      <c r="D164" s="153" t="s">
        <v>26</v>
      </c>
      <c r="E164" s="169">
        <v>0.1</v>
      </c>
      <c r="F164" s="154">
        <f>G30</f>
        <v>20.23</v>
      </c>
      <c r="G164" s="154">
        <f t="shared" ref="G164" si="18">E164*F164</f>
        <v>2.02</v>
      </c>
      <c r="H164" s="166"/>
    </row>
    <row r="165" spans="1:8" x14ac:dyDescent="0.2">
      <c r="A165" s="163"/>
      <c r="B165" s="59"/>
      <c r="C165" s="60"/>
      <c r="D165" s="61"/>
      <c r="E165" s="58"/>
      <c r="F165" s="58"/>
      <c r="G165" s="171">
        <f>SUM(G162:G164)</f>
        <v>135.35</v>
      </c>
      <c r="H165" s="166"/>
    </row>
    <row r="166" spans="1:8" x14ac:dyDescent="0.2">
      <c r="A166" s="163"/>
      <c r="B166" s="59"/>
      <c r="C166" s="172" t="s">
        <v>32</v>
      </c>
      <c r="D166" s="173">
        <f>G162</f>
        <v>130.68</v>
      </c>
      <c r="E166" s="174">
        <f>D166/D168</f>
        <v>0.96550000000000002</v>
      </c>
      <c r="F166" s="58"/>
      <c r="G166" s="58"/>
      <c r="H166" s="166"/>
    </row>
    <row r="167" spans="1:8" x14ac:dyDescent="0.2">
      <c r="A167" s="163"/>
      <c r="B167" s="59"/>
      <c r="C167" s="172" t="s">
        <v>32</v>
      </c>
      <c r="D167" s="173">
        <f>SUM(G163:G164)</f>
        <v>4.67</v>
      </c>
      <c r="E167" s="174">
        <f>D167/D168</f>
        <v>3.4500000000000003E-2</v>
      </c>
      <c r="F167" s="58"/>
      <c r="G167" s="58"/>
      <c r="H167" s="166"/>
    </row>
    <row r="168" spans="1:8" x14ac:dyDescent="0.2">
      <c r="A168" s="163"/>
      <c r="B168" s="59"/>
      <c r="C168" s="172" t="s">
        <v>34</v>
      </c>
      <c r="D168" s="173">
        <f>SUM(D166:D167)</f>
        <v>135.35</v>
      </c>
      <c r="E168" s="175">
        <f>SUM(E166:E167)</f>
        <v>1</v>
      </c>
      <c r="F168" s="58"/>
      <c r="G168" s="58"/>
      <c r="H168" s="166"/>
    </row>
    <row r="169" spans="1:8" ht="12.75" thickBot="1" x14ac:dyDescent="0.25">
      <c r="A169" s="176"/>
      <c r="B169" s="177"/>
      <c r="C169" s="178"/>
      <c r="D169" s="179"/>
      <c r="E169" s="180"/>
      <c r="F169" s="180"/>
      <c r="G169" s="180"/>
      <c r="H169" s="181"/>
    </row>
    <row r="170" spans="1:8" ht="13.5" thickTop="1" thickBot="1" x14ac:dyDescent="0.25">
      <c r="A170" s="58"/>
      <c r="B170" s="59"/>
      <c r="C170" s="60"/>
      <c r="D170" s="61"/>
      <c r="E170" s="58"/>
      <c r="F170" s="58"/>
      <c r="G170" s="58"/>
      <c r="H170" s="58"/>
    </row>
    <row r="171" spans="1:8" ht="12.75" thickTop="1" x14ac:dyDescent="0.2">
      <c r="A171" s="157"/>
      <c r="B171" s="158"/>
      <c r="C171" s="159"/>
      <c r="D171" s="160"/>
      <c r="E171" s="161"/>
      <c r="F171" s="161"/>
      <c r="G171" s="161"/>
      <c r="H171" s="162"/>
    </row>
    <row r="172" spans="1:8" ht="12.75" thickBot="1" x14ac:dyDescent="0.25">
      <c r="A172" s="163"/>
      <c r="B172" s="233" t="s">
        <v>16</v>
      </c>
      <c r="C172" s="234"/>
      <c r="D172" s="153" t="s">
        <v>24</v>
      </c>
      <c r="F172" s="164"/>
      <c r="G172" s="165"/>
      <c r="H172" s="166"/>
    </row>
    <row r="173" spans="1:8" s="150" customFormat="1" ht="12.75" thickBot="1" x14ac:dyDescent="0.25">
      <c r="A173" s="145"/>
      <c r="B173" s="146" t="str">
        <f>Orçamento!A47</f>
        <v>2.37</v>
      </c>
      <c r="C173" s="55" t="s">
        <v>65</v>
      </c>
      <c r="D173" s="147" t="s">
        <v>24</v>
      </c>
      <c r="E173" s="148" t="s">
        <v>30</v>
      </c>
      <c r="F173" s="148" t="s">
        <v>25</v>
      </c>
      <c r="G173" s="148" t="s">
        <v>31</v>
      </c>
      <c r="H173" s="149"/>
    </row>
    <row r="174" spans="1:8" x14ac:dyDescent="0.2">
      <c r="A174" s="163"/>
      <c r="B174" s="148">
        <v>39469</v>
      </c>
      <c r="C174" s="168" t="s">
        <v>65</v>
      </c>
      <c r="D174" s="153" t="s">
        <v>24</v>
      </c>
      <c r="E174" s="169">
        <v>1</v>
      </c>
      <c r="F174" s="154">
        <f>G27</f>
        <v>65.010000000000005</v>
      </c>
      <c r="G174" s="154">
        <f t="shared" ref="G174" si="19">E174*F174</f>
        <v>65.010000000000005</v>
      </c>
      <c r="H174" s="166"/>
    </row>
    <row r="175" spans="1:8" x14ac:dyDescent="0.2">
      <c r="A175" s="163"/>
      <c r="B175" s="148">
        <v>88264</v>
      </c>
      <c r="C175" s="170" t="s">
        <v>27</v>
      </c>
      <c r="D175" s="153" t="s">
        <v>26</v>
      </c>
      <c r="E175" s="169">
        <v>0.1</v>
      </c>
      <c r="F175" s="154">
        <f>G33</f>
        <v>26.46</v>
      </c>
      <c r="G175" s="154">
        <f>E175*F175</f>
        <v>2.65</v>
      </c>
      <c r="H175" s="166"/>
    </row>
    <row r="176" spans="1:8" x14ac:dyDescent="0.2">
      <c r="A176" s="163"/>
      <c r="B176" s="148">
        <v>88247</v>
      </c>
      <c r="C176" s="170" t="s">
        <v>35</v>
      </c>
      <c r="D176" s="153" t="s">
        <v>26</v>
      </c>
      <c r="E176" s="169">
        <v>0.1</v>
      </c>
      <c r="F176" s="154">
        <f>G31</f>
        <v>19.399999999999999</v>
      </c>
      <c r="G176" s="154">
        <f t="shared" ref="G176" si="20">E176*F176</f>
        <v>1.94</v>
      </c>
      <c r="H176" s="166"/>
    </row>
    <row r="177" spans="1:8" x14ac:dyDescent="0.2">
      <c r="A177" s="163"/>
      <c r="B177" s="59"/>
      <c r="C177" s="60"/>
      <c r="D177" s="61"/>
      <c r="E177" s="58"/>
      <c r="F177" s="58"/>
      <c r="G177" s="171">
        <f>SUM(G174:G176)</f>
        <v>69.599999999999994</v>
      </c>
      <c r="H177" s="166"/>
    </row>
    <row r="178" spans="1:8" x14ac:dyDescent="0.2">
      <c r="A178" s="163"/>
      <c r="B178" s="59"/>
      <c r="C178" s="172" t="s">
        <v>32</v>
      </c>
      <c r="D178" s="173">
        <f>G174</f>
        <v>65.010000000000005</v>
      </c>
      <c r="E178" s="174">
        <f>D178/D180</f>
        <v>0.93410000000000004</v>
      </c>
      <c r="F178" s="58"/>
      <c r="G178" s="58"/>
      <c r="H178" s="166"/>
    </row>
    <row r="179" spans="1:8" x14ac:dyDescent="0.2">
      <c r="A179" s="163"/>
      <c r="B179" s="59"/>
      <c r="C179" s="172" t="s">
        <v>32</v>
      </c>
      <c r="D179" s="173">
        <f>SUM(G175:G176)</f>
        <v>4.59</v>
      </c>
      <c r="E179" s="174">
        <f>D179/D180</f>
        <v>6.59E-2</v>
      </c>
      <c r="F179" s="58"/>
      <c r="G179" s="58"/>
      <c r="H179" s="166"/>
    </row>
    <row r="180" spans="1:8" x14ac:dyDescent="0.2">
      <c r="A180" s="163"/>
      <c r="B180" s="59"/>
      <c r="C180" s="172" t="s">
        <v>34</v>
      </c>
      <c r="D180" s="173">
        <f>SUM(D178:D179)</f>
        <v>69.599999999999994</v>
      </c>
      <c r="E180" s="175">
        <f>SUM(E178:E179)</f>
        <v>1</v>
      </c>
      <c r="F180" s="58"/>
      <c r="G180" s="58"/>
      <c r="H180" s="166"/>
    </row>
    <row r="181" spans="1:8" ht="12.75" thickBot="1" x14ac:dyDescent="0.25">
      <c r="A181" s="176"/>
      <c r="B181" s="177"/>
      <c r="C181" s="178"/>
      <c r="D181" s="179"/>
      <c r="E181" s="180"/>
      <c r="F181" s="180"/>
      <c r="G181" s="180"/>
      <c r="H181" s="181"/>
    </row>
    <row r="182" spans="1:8" ht="13.5" thickTop="1" thickBot="1" x14ac:dyDescent="0.25">
      <c r="A182" s="58"/>
      <c r="B182" s="59"/>
      <c r="C182" s="60"/>
      <c r="D182" s="61"/>
      <c r="E182" s="58"/>
      <c r="F182" s="58"/>
      <c r="G182" s="58"/>
      <c r="H182" s="58"/>
    </row>
    <row r="183" spans="1:8" ht="12.75" thickTop="1" x14ac:dyDescent="0.2">
      <c r="A183" s="157"/>
      <c r="B183" s="158"/>
      <c r="C183" s="159"/>
      <c r="D183" s="160"/>
      <c r="E183" s="161"/>
      <c r="F183" s="161"/>
      <c r="G183" s="161"/>
      <c r="H183" s="162"/>
    </row>
    <row r="184" spans="1:8" ht="12.75" thickBot="1" x14ac:dyDescent="0.25">
      <c r="A184" s="163"/>
      <c r="B184" s="233" t="s">
        <v>16</v>
      </c>
      <c r="C184" s="234"/>
      <c r="D184" s="153" t="s">
        <v>24</v>
      </c>
      <c r="F184" s="164"/>
      <c r="G184" s="165"/>
      <c r="H184" s="166"/>
    </row>
    <row r="185" spans="1:8" s="150" customFormat="1" ht="12.75" thickBot="1" x14ac:dyDescent="0.25">
      <c r="A185" s="145"/>
      <c r="B185" s="146" t="str">
        <f>Orçamento!A48</f>
        <v>2.38</v>
      </c>
      <c r="C185" s="55" t="s">
        <v>64</v>
      </c>
      <c r="D185" s="147" t="s">
        <v>24</v>
      </c>
      <c r="E185" s="148" t="s">
        <v>30</v>
      </c>
      <c r="F185" s="148" t="s">
        <v>25</v>
      </c>
      <c r="G185" s="148" t="s">
        <v>31</v>
      </c>
      <c r="H185" s="149"/>
    </row>
    <row r="186" spans="1:8" x14ac:dyDescent="0.2">
      <c r="A186" s="163"/>
      <c r="B186" s="148">
        <v>39471</v>
      </c>
      <c r="C186" s="168" t="s">
        <v>64</v>
      </c>
      <c r="D186" s="153" t="s">
        <v>24</v>
      </c>
      <c r="E186" s="169">
        <v>1</v>
      </c>
      <c r="F186" s="154">
        <f>G28</f>
        <v>96</v>
      </c>
      <c r="G186" s="154">
        <f t="shared" ref="G186" si="21">E186*F186</f>
        <v>96</v>
      </c>
      <c r="H186" s="166"/>
    </row>
    <row r="187" spans="1:8" x14ac:dyDescent="0.2">
      <c r="A187" s="163"/>
      <c r="B187" s="148">
        <v>88264</v>
      </c>
      <c r="C187" s="170" t="s">
        <v>27</v>
      </c>
      <c r="D187" s="153" t="s">
        <v>26</v>
      </c>
      <c r="E187" s="169">
        <v>0.1</v>
      </c>
      <c r="F187" s="154">
        <f>G33</f>
        <v>26.46</v>
      </c>
      <c r="G187" s="154">
        <f>E187*F187</f>
        <v>2.65</v>
      </c>
      <c r="H187" s="166"/>
    </row>
    <row r="188" spans="1:8" x14ac:dyDescent="0.2">
      <c r="A188" s="163"/>
      <c r="B188" s="148">
        <v>88247</v>
      </c>
      <c r="C188" s="170" t="s">
        <v>35</v>
      </c>
      <c r="D188" s="153" t="s">
        <v>26</v>
      </c>
      <c r="E188" s="169">
        <v>0.1</v>
      </c>
      <c r="F188" s="154">
        <f>G31</f>
        <v>19.399999999999999</v>
      </c>
      <c r="G188" s="154">
        <f t="shared" ref="G188" si="22">E188*F188</f>
        <v>1.94</v>
      </c>
      <c r="H188" s="166"/>
    </row>
    <row r="189" spans="1:8" x14ac:dyDescent="0.2">
      <c r="A189" s="163"/>
      <c r="B189" s="59"/>
      <c r="C189" s="60"/>
      <c r="D189" s="61"/>
      <c r="E189" s="58"/>
      <c r="F189" s="58"/>
      <c r="G189" s="171">
        <f>SUM(G186:G188)</f>
        <v>100.59</v>
      </c>
      <c r="H189" s="166"/>
    </row>
    <row r="190" spans="1:8" x14ac:dyDescent="0.2">
      <c r="A190" s="163"/>
      <c r="B190" s="59"/>
      <c r="C190" s="172" t="s">
        <v>32</v>
      </c>
      <c r="D190" s="173">
        <f>G186</f>
        <v>96</v>
      </c>
      <c r="E190" s="174">
        <f>D190/D192</f>
        <v>0.95440000000000003</v>
      </c>
      <c r="F190" s="58"/>
      <c r="G190" s="58"/>
      <c r="H190" s="166"/>
    </row>
    <row r="191" spans="1:8" x14ac:dyDescent="0.2">
      <c r="A191" s="163"/>
      <c r="B191" s="59"/>
      <c r="C191" s="172" t="s">
        <v>32</v>
      </c>
      <c r="D191" s="173">
        <f>SUM(G187:G188)</f>
        <v>4.59</v>
      </c>
      <c r="E191" s="174">
        <f>D191/D192</f>
        <v>4.5600000000000002E-2</v>
      </c>
      <c r="F191" s="58"/>
      <c r="G191" s="58"/>
      <c r="H191" s="166"/>
    </row>
    <row r="192" spans="1:8" x14ac:dyDescent="0.2">
      <c r="A192" s="163"/>
      <c r="B192" s="59"/>
      <c r="C192" s="172" t="s">
        <v>34</v>
      </c>
      <c r="D192" s="173">
        <f>SUM(D190:D191)</f>
        <v>100.59</v>
      </c>
      <c r="E192" s="175">
        <f>SUM(E190:E191)</f>
        <v>1</v>
      </c>
      <c r="F192" s="58"/>
      <c r="G192" s="58"/>
      <c r="H192" s="166"/>
    </row>
    <row r="193" spans="1:8" ht="12.75" thickBot="1" x14ac:dyDescent="0.25">
      <c r="A193" s="176"/>
      <c r="B193" s="177"/>
      <c r="C193" s="178"/>
      <c r="D193" s="179"/>
      <c r="E193" s="180"/>
      <c r="F193" s="180"/>
      <c r="G193" s="180"/>
      <c r="H193" s="181"/>
    </row>
    <row r="194" spans="1:8" ht="13.5" thickTop="1" thickBot="1" x14ac:dyDescent="0.25">
      <c r="A194" s="58"/>
      <c r="B194" s="59"/>
      <c r="C194" s="60"/>
      <c r="D194" s="61"/>
      <c r="E194" s="58"/>
      <c r="F194" s="58"/>
      <c r="G194" s="58"/>
      <c r="H194" s="58"/>
    </row>
    <row r="195" spans="1:8" ht="12.75" thickTop="1" x14ac:dyDescent="0.2">
      <c r="A195" s="157"/>
      <c r="B195" s="158"/>
      <c r="C195" s="159"/>
      <c r="D195" s="160"/>
      <c r="E195" s="161"/>
      <c r="F195" s="161"/>
      <c r="G195" s="161"/>
      <c r="H195" s="162"/>
    </row>
    <row r="196" spans="1:8" ht="12.75" thickBot="1" x14ac:dyDescent="0.25">
      <c r="A196" s="163"/>
      <c r="B196" s="233" t="s">
        <v>16</v>
      </c>
      <c r="C196" s="234"/>
      <c r="D196" s="153" t="s">
        <v>24</v>
      </c>
      <c r="F196" s="164"/>
      <c r="G196" s="165"/>
      <c r="H196" s="166"/>
    </row>
    <row r="197" spans="1:8" s="150" customFormat="1" ht="24.75" thickBot="1" x14ac:dyDescent="0.25">
      <c r="A197" s="145"/>
      <c r="B197" s="146" t="str">
        <f>Orçamento!A49</f>
        <v>2.39</v>
      </c>
      <c r="C197" s="55" t="str">
        <f>Orçamento!D49</f>
        <v>Eletrocalha 100x100, inclusive suportes, talas, tampas e conexões - fornecimento e instalação</v>
      </c>
      <c r="D197" s="147" t="s">
        <v>21</v>
      </c>
      <c r="E197" s="148" t="s">
        <v>30</v>
      </c>
      <c r="F197" s="148" t="s">
        <v>25</v>
      </c>
      <c r="G197" s="148" t="s">
        <v>31</v>
      </c>
      <c r="H197" s="149"/>
    </row>
    <row r="198" spans="1:8" x14ac:dyDescent="0.2">
      <c r="A198" s="163"/>
      <c r="B198" s="167" t="s">
        <v>20</v>
      </c>
      <c r="C198" s="168" t="s">
        <v>122</v>
      </c>
      <c r="D198" s="153" t="s">
        <v>0</v>
      </c>
      <c r="E198" s="169">
        <v>1.5</v>
      </c>
      <c r="F198" s="154">
        <f>G42</f>
        <v>18.37</v>
      </c>
      <c r="G198" s="154">
        <f t="shared" ref="G198" si="23">E198*F198</f>
        <v>27.56</v>
      </c>
      <c r="H198" s="166"/>
    </row>
    <row r="199" spans="1:8" x14ac:dyDescent="0.2">
      <c r="A199" s="163"/>
      <c r="B199" s="148">
        <v>88264</v>
      </c>
      <c r="C199" s="170" t="s">
        <v>27</v>
      </c>
      <c r="D199" s="153" t="s">
        <v>26</v>
      </c>
      <c r="E199" s="169">
        <v>0.15</v>
      </c>
      <c r="F199" s="154">
        <f>G40</f>
        <v>46.84</v>
      </c>
      <c r="G199" s="154">
        <f>E199*F199</f>
        <v>7.03</v>
      </c>
      <c r="H199" s="166"/>
    </row>
    <row r="200" spans="1:8" x14ac:dyDescent="0.2">
      <c r="A200" s="163"/>
      <c r="B200" s="148">
        <v>88247</v>
      </c>
      <c r="C200" s="170" t="s">
        <v>35</v>
      </c>
      <c r="D200" s="153" t="s">
        <v>26</v>
      </c>
      <c r="E200" s="169">
        <v>0.2</v>
      </c>
      <c r="F200" s="154">
        <f>G31</f>
        <v>19.399999999999999</v>
      </c>
      <c r="G200" s="154">
        <f t="shared" ref="G200" si="24">E200*F200</f>
        <v>3.88</v>
      </c>
      <c r="H200" s="166"/>
    </row>
    <row r="201" spans="1:8" x14ac:dyDescent="0.2">
      <c r="A201" s="163"/>
      <c r="B201" s="59"/>
      <c r="C201" s="60"/>
      <c r="D201" s="61"/>
      <c r="E201" s="58"/>
      <c r="F201" s="58"/>
      <c r="G201" s="171">
        <f>SUM(G198:G200)</f>
        <v>38.47</v>
      </c>
      <c r="H201" s="166"/>
    </row>
    <row r="202" spans="1:8" x14ac:dyDescent="0.2">
      <c r="A202" s="163"/>
      <c r="B202" s="59"/>
      <c r="C202" s="172" t="s">
        <v>32</v>
      </c>
      <c r="D202" s="173">
        <f>G198+G199</f>
        <v>34.590000000000003</v>
      </c>
      <c r="E202" s="174">
        <f>D202/D204</f>
        <v>0.89910000000000001</v>
      </c>
      <c r="F202" s="58"/>
      <c r="G202" s="58"/>
      <c r="H202" s="166"/>
    </row>
    <row r="203" spans="1:8" x14ac:dyDescent="0.2">
      <c r="A203" s="163"/>
      <c r="B203" s="59"/>
      <c r="C203" s="172" t="s">
        <v>32</v>
      </c>
      <c r="D203" s="173">
        <f>SUBTOTAL(9,G200:G200)</f>
        <v>3.88</v>
      </c>
      <c r="E203" s="174">
        <f>D203/D204</f>
        <v>0.1009</v>
      </c>
      <c r="F203" s="58"/>
      <c r="G203" s="58"/>
      <c r="H203" s="166"/>
    </row>
    <row r="204" spans="1:8" x14ac:dyDescent="0.2">
      <c r="A204" s="163"/>
      <c r="B204" s="59"/>
      <c r="C204" s="172" t="s">
        <v>34</v>
      </c>
      <c r="D204" s="173">
        <f>SUM(D202:D203)</f>
        <v>38.47</v>
      </c>
      <c r="E204" s="175">
        <f>SUM(E202:E203)</f>
        <v>1</v>
      </c>
      <c r="F204" s="58"/>
      <c r="G204" s="58"/>
      <c r="H204" s="166"/>
    </row>
    <row r="205" spans="1:8" ht="12.75" thickBot="1" x14ac:dyDescent="0.25">
      <c r="A205" s="176"/>
      <c r="B205" s="177"/>
      <c r="C205" s="178"/>
      <c r="D205" s="179"/>
      <c r="E205" s="180"/>
      <c r="F205" s="180"/>
      <c r="G205" s="180"/>
      <c r="H205" s="181"/>
    </row>
    <row r="206" spans="1:8" ht="13.5" thickTop="1" thickBot="1" x14ac:dyDescent="0.25">
      <c r="A206" s="58"/>
      <c r="B206" s="59"/>
      <c r="C206" s="60"/>
      <c r="D206" s="61"/>
      <c r="E206" s="58"/>
      <c r="F206" s="58"/>
      <c r="G206" s="58"/>
      <c r="H206" s="58"/>
    </row>
    <row r="207" spans="1:8" ht="12.75" thickTop="1" x14ac:dyDescent="0.2">
      <c r="A207" s="157"/>
      <c r="B207" s="158"/>
      <c r="C207" s="159"/>
      <c r="D207" s="160"/>
      <c r="E207" s="161"/>
      <c r="F207" s="161"/>
      <c r="G207" s="161"/>
      <c r="H207" s="162"/>
    </row>
    <row r="208" spans="1:8" ht="12.75" thickBot="1" x14ac:dyDescent="0.25">
      <c r="A208" s="163"/>
      <c r="B208" s="233" t="s">
        <v>16</v>
      </c>
      <c r="C208" s="234"/>
      <c r="D208" s="153" t="s">
        <v>24</v>
      </c>
      <c r="F208" s="164"/>
      <c r="G208" s="165"/>
      <c r="H208" s="166"/>
    </row>
    <row r="209" spans="1:8" s="150" customFormat="1" ht="12.75" thickBot="1" x14ac:dyDescent="0.25">
      <c r="A209" s="145"/>
      <c r="B209" s="146" t="str">
        <f>Orçamento!A50</f>
        <v>2.40</v>
      </c>
      <c r="C209" s="55" t="s">
        <v>104</v>
      </c>
      <c r="D209" s="147" t="s">
        <v>21</v>
      </c>
      <c r="E209" s="148" t="s">
        <v>30</v>
      </c>
      <c r="F209" s="148" t="s">
        <v>25</v>
      </c>
      <c r="G209" s="148" t="s">
        <v>31</v>
      </c>
      <c r="H209" s="149"/>
    </row>
    <row r="210" spans="1:8" x14ac:dyDescent="0.2">
      <c r="A210" s="163"/>
      <c r="B210" s="167">
        <v>12061</v>
      </c>
      <c r="C210" s="168" t="s">
        <v>104</v>
      </c>
      <c r="D210" s="153" t="s">
        <v>0</v>
      </c>
      <c r="E210" s="169">
        <v>1.5</v>
      </c>
      <c r="F210" s="154">
        <f>G18</f>
        <v>29.25</v>
      </c>
      <c r="G210" s="154">
        <f t="shared" ref="G210" si="25">E210*F210</f>
        <v>43.88</v>
      </c>
      <c r="H210" s="166"/>
    </row>
    <row r="211" spans="1:8" x14ac:dyDescent="0.2">
      <c r="A211" s="163"/>
      <c r="B211" s="148">
        <v>88264</v>
      </c>
      <c r="C211" s="170" t="s">
        <v>27</v>
      </c>
      <c r="D211" s="153" t="s">
        <v>26</v>
      </c>
      <c r="E211" s="169">
        <v>0.12</v>
      </c>
      <c r="F211" s="154">
        <f>G33</f>
        <v>26.46</v>
      </c>
      <c r="G211" s="154">
        <f>E211*F211</f>
        <v>3.18</v>
      </c>
      <c r="H211" s="166"/>
    </row>
    <row r="212" spans="1:8" x14ac:dyDescent="0.2">
      <c r="A212" s="163"/>
      <c r="B212" s="148">
        <v>88247</v>
      </c>
      <c r="C212" s="170" t="s">
        <v>35</v>
      </c>
      <c r="D212" s="153" t="s">
        <v>26</v>
      </c>
      <c r="E212" s="169">
        <v>0.12</v>
      </c>
      <c r="F212" s="154">
        <f>G31</f>
        <v>19.399999999999999</v>
      </c>
      <c r="G212" s="154">
        <f t="shared" ref="G212" si="26">E212*F212</f>
        <v>2.33</v>
      </c>
      <c r="H212" s="166"/>
    </row>
    <row r="213" spans="1:8" x14ac:dyDescent="0.2">
      <c r="A213" s="163"/>
      <c r="B213" s="59"/>
      <c r="C213" s="60"/>
      <c r="D213" s="61"/>
      <c r="E213" s="58"/>
      <c r="F213" s="58"/>
      <c r="G213" s="171">
        <f>SUM(G210:G212)</f>
        <v>49.39</v>
      </c>
      <c r="H213" s="166"/>
    </row>
    <row r="214" spans="1:8" x14ac:dyDescent="0.2">
      <c r="A214" s="163"/>
      <c r="B214" s="59"/>
      <c r="C214" s="172" t="s">
        <v>32</v>
      </c>
      <c r="D214" s="173">
        <f>G210+G211</f>
        <v>47.06</v>
      </c>
      <c r="E214" s="174">
        <f>D214/D216</f>
        <v>0.95279999999999998</v>
      </c>
      <c r="F214" s="58"/>
      <c r="G214" s="58"/>
      <c r="H214" s="166"/>
    </row>
    <row r="215" spans="1:8" x14ac:dyDescent="0.2">
      <c r="A215" s="163"/>
      <c r="B215" s="59"/>
      <c r="C215" s="172" t="s">
        <v>32</v>
      </c>
      <c r="D215" s="173">
        <f>SUBTOTAL(9,G212:G212)</f>
        <v>2.33</v>
      </c>
      <c r="E215" s="174">
        <f>D215/D216</f>
        <v>4.7199999999999999E-2</v>
      </c>
      <c r="F215" s="58"/>
      <c r="G215" s="58"/>
      <c r="H215" s="166"/>
    </row>
    <row r="216" spans="1:8" x14ac:dyDescent="0.2">
      <c r="A216" s="163"/>
      <c r="B216" s="59"/>
      <c r="C216" s="172" t="s">
        <v>34</v>
      </c>
      <c r="D216" s="173">
        <f>SUM(D214:D215)</f>
        <v>49.39</v>
      </c>
      <c r="E216" s="175">
        <f>SUM(E214:E215)</f>
        <v>1</v>
      </c>
      <c r="F216" s="58"/>
      <c r="G216" s="58"/>
      <c r="H216" s="166"/>
    </row>
    <row r="217" spans="1:8" ht="12.75" thickBot="1" x14ac:dyDescent="0.25">
      <c r="A217" s="176"/>
      <c r="B217" s="177"/>
      <c r="C217" s="178"/>
      <c r="D217" s="179"/>
      <c r="E217" s="180"/>
      <c r="F217" s="180"/>
      <c r="G217" s="180"/>
      <c r="H217" s="181"/>
    </row>
    <row r="218" spans="1:8" ht="13.5" thickTop="1" thickBot="1" x14ac:dyDescent="0.25">
      <c r="A218" s="58"/>
      <c r="B218" s="59"/>
      <c r="C218" s="60"/>
      <c r="D218" s="61"/>
      <c r="E218" s="58"/>
      <c r="F218" s="58"/>
      <c r="G218" s="58"/>
      <c r="H218" s="58"/>
    </row>
    <row r="219" spans="1:8" ht="12.75" thickTop="1" x14ac:dyDescent="0.2">
      <c r="A219" s="157"/>
      <c r="B219" s="158"/>
      <c r="C219" s="159"/>
      <c r="D219" s="160"/>
      <c r="E219" s="161"/>
      <c r="F219" s="161"/>
      <c r="G219" s="161"/>
      <c r="H219" s="162"/>
    </row>
    <row r="220" spans="1:8" ht="12.75" thickBot="1" x14ac:dyDescent="0.25">
      <c r="A220" s="163"/>
      <c r="B220" s="233" t="s">
        <v>16</v>
      </c>
      <c r="C220" s="234"/>
      <c r="D220" s="153" t="s">
        <v>24</v>
      </c>
      <c r="F220" s="164"/>
      <c r="G220" s="165"/>
      <c r="H220" s="166"/>
    </row>
    <row r="221" spans="1:8" s="150" customFormat="1" ht="12.75" thickBot="1" x14ac:dyDescent="0.25">
      <c r="A221" s="145"/>
      <c r="B221" s="146" t="str">
        <f>Orçamento!A65</f>
        <v>2.55</v>
      </c>
      <c r="C221" s="55" t="s">
        <v>209</v>
      </c>
      <c r="D221" s="147" t="s">
        <v>24</v>
      </c>
      <c r="E221" s="148" t="s">
        <v>30</v>
      </c>
      <c r="F221" s="148" t="s">
        <v>25</v>
      </c>
      <c r="G221" s="148" t="s">
        <v>31</v>
      </c>
      <c r="H221" s="149"/>
    </row>
    <row r="222" spans="1:8" x14ac:dyDescent="0.2">
      <c r="A222" s="163"/>
      <c r="B222" s="167">
        <v>2638</v>
      </c>
      <c r="C222" s="168" t="s">
        <v>209</v>
      </c>
      <c r="D222" s="153" t="s">
        <v>24</v>
      </c>
      <c r="E222" s="169">
        <v>1</v>
      </c>
      <c r="F222" s="154">
        <f>G14</f>
        <v>1.96</v>
      </c>
      <c r="G222" s="154">
        <f t="shared" ref="G222" si="27">E222*F222</f>
        <v>1.96</v>
      </c>
      <c r="H222" s="166"/>
    </row>
    <row r="223" spans="1:8" x14ac:dyDescent="0.2">
      <c r="A223" s="163"/>
      <c r="B223" s="148">
        <v>88264</v>
      </c>
      <c r="C223" s="170" t="s">
        <v>27</v>
      </c>
      <c r="D223" s="153" t="s">
        <v>26</v>
      </c>
      <c r="E223" s="169">
        <v>0.15</v>
      </c>
      <c r="F223" s="154">
        <f>G33</f>
        <v>26.46</v>
      </c>
      <c r="G223" s="154">
        <f>E223*F223</f>
        <v>3.97</v>
      </c>
      <c r="H223" s="166"/>
    </row>
    <row r="224" spans="1:8" x14ac:dyDescent="0.2">
      <c r="A224" s="163"/>
      <c r="B224" s="148">
        <v>88247</v>
      </c>
      <c r="C224" s="170" t="s">
        <v>35</v>
      </c>
      <c r="D224" s="153" t="s">
        <v>26</v>
      </c>
      <c r="E224" s="169">
        <v>0.2</v>
      </c>
      <c r="F224" s="154">
        <f>G31</f>
        <v>19.399999999999999</v>
      </c>
      <c r="G224" s="154">
        <f t="shared" ref="G224" si="28">E224*F224</f>
        <v>3.88</v>
      </c>
      <c r="H224" s="166"/>
    </row>
    <row r="225" spans="1:8" x14ac:dyDescent="0.2">
      <c r="A225" s="163"/>
      <c r="B225" s="59"/>
      <c r="C225" s="60"/>
      <c r="D225" s="61"/>
      <c r="E225" s="58"/>
      <c r="F225" s="58"/>
      <c r="G225" s="171">
        <f>SUM(G222:G224)</f>
        <v>9.81</v>
      </c>
      <c r="H225" s="166"/>
    </row>
    <row r="226" spans="1:8" x14ac:dyDescent="0.2">
      <c r="A226" s="163"/>
      <c r="B226" s="59"/>
      <c r="C226" s="172" t="s">
        <v>32</v>
      </c>
      <c r="D226" s="173">
        <f>G222</f>
        <v>1.96</v>
      </c>
      <c r="E226" s="174">
        <f>D226/D228</f>
        <v>0.19980000000000001</v>
      </c>
      <c r="F226" s="58"/>
      <c r="G226" s="58"/>
      <c r="H226" s="166"/>
    </row>
    <row r="227" spans="1:8" x14ac:dyDescent="0.2">
      <c r="A227" s="163"/>
      <c r="B227" s="59"/>
      <c r="C227" s="172" t="s">
        <v>32</v>
      </c>
      <c r="D227" s="173">
        <f>SUM(G223:G224)</f>
        <v>7.85</v>
      </c>
      <c r="E227" s="174">
        <f>D227/D228</f>
        <v>0.80020000000000002</v>
      </c>
      <c r="F227" s="58"/>
      <c r="G227" s="58"/>
      <c r="H227" s="166"/>
    </row>
    <row r="228" spans="1:8" x14ac:dyDescent="0.2">
      <c r="A228" s="163"/>
      <c r="B228" s="59"/>
      <c r="C228" s="172" t="s">
        <v>34</v>
      </c>
      <c r="D228" s="173">
        <f>SUM(D226:D227)</f>
        <v>9.81</v>
      </c>
      <c r="E228" s="175">
        <f>SUM(E226:E227)</f>
        <v>1</v>
      </c>
      <c r="F228" s="58"/>
      <c r="G228" s="58"/>
      <c r="H228" s="166"/>
    </row>
    <row r="229" spans="1:8" ht="12.75" thickBot="1" x14ac:dyDescent="0.25">
      <c r="A229" s="176"/>
      <c r="B229" s="177"/>
      <c r="C229" s="178"/>
      <c r="D229" s="179"/>
      <c r="E229" s="180"/>
      <c r="F229" s="180"/>
      <c r="G229" s="180"/>
      <c r="H229" s="181"/>
    </row>
    <row r="230" spans="1:8" ht="13.5" thickTop="1" thickBot="1" x14ac:dyDescent="0.25">
      <c r="A230" s="58"/>
      <c r="B230" s="59"/>
      <c r="C230" s="60"/>
      <c r="D230" s="61"/>
      <c r="E230" s="58"/>
      <c r="F230" s="58"/>
      <c r="G230" s="58"/>
      <c r="H230" s="58"/>
    </row>
    <row r="231" spans="1:8" ht="12.75" thickTop="1" x14ac:dyDescent="0.2">
      <c r="A231" s="157"/>
      <c r="B231" s="158"/>
      <c r="C231" s="159"/>
      <c r="D231" s="160"/>
      <c r="E231" s="161"/>
      <c r="F231" s="161"/>
      <c r="G231" s="161"/>
      <c r="H231" s="162"/>
    </row>
    <row r="232" spans="1:8" ht="12.75" thickBot="1" x14ac:dyDescent="0.25">
      <c r="A232" s="163"/>
      <c r="B232" s="233" t="s">
        <v>16</v>
      </c>
      <c r="C232" s="234"/>
      <c r="D232" s="153" t="s">
        <v>24</v>
      </c>
      <c r="F232" s="164"/>
      <c r="G232" s="165"/>
      <c r="H232" s="166"/>
    </row>
    <row r="233" spans="1:8" s="150" customFormat="1" ht="12.75" thickBot="1" x14ac:dyDescent="0.25">
      <c r="A233" s="145"/>
      <c r="B233" s="146" t="str">
        <f>Orçamento!A66</f>
        <v>2.56</v>
      </c>
      <c r="C233" s="55" t="s">
        <v>206</v>
      </c>
      <c r="D233" s="147" t="s">
        <v>24</v>
      </c>
      <c r="E233" s="148" t="s">
        <v>30</v>
      </c>
      <c r="F233" s="148" t="s">
        <v>25</v>
      </c>
      <c r="G233" s="148" t="s">
        <v>31</v>
      </c>
      <c r="H233" s="149"/>
    </row>
    <row r="234" spans="1:8" x14ac:dyDescent="0.2">
      <c r="A234" s="163"/>
      <c r="B234" s="167">
        <v>1891</v>
      </c>
      <c r="C234" s="168" t="s">
        <v>206</v>
      </c>
      <c r="D234" s="153" t="s">
        <v>24</v>
      </c>
      <c r="E234" s="169">
        <v>1</v>
      </c>
      <c r="F234" s="154">
        <f>G8</f>
        <v>0.79</v>
      </c>
      <c r="G234" s="154">
        <f t="shared" ref="G234" si="29">E234*F234</f>
        <v>0.79</v>
      </c>
      <c r="H234" s="166"/>
    </row>
    <row r="235" spans="1:8" x14ac:dyDescent="0.2">
      <c r="A235" s="163"/>
      <c r="B235" s="148">
        <v>88264</v>
      </c>
      <c r="C235" s="170" t="s">
        <v>27</v>
      </c>
      <c r="D235" s="153" t="s">
        <v>26</v>
      </c>
      <c r="E235" s="169">
        <v>0.15</v>
      </c>
      <c r="F235" s="154">
        <f>G33</f>
        <v>26.46</v>
      </c>
      <c r="G235" s="154">
        <f>E235*F235</f>
        <v>3.97</v>
      </c>
      <c r="H235" s="166"/>
    </row>
    <row r="236" spans="1:8" x14ac:dyDescent="0.2">
      <c r="A236" s="163"/>
      <c r="B236" s="148">
        <v>88247</v>
      </c>
      <c r="C236" s="170" t="s">
        <v>35</v>
      </c>
      <c r="D236" s="153" t="s">
        <v>26</v>
      </c>
      <c r="E236" s="169">
        <v>0.2</v>
      </c>
      <c r="F236" s="154">
        <f>G31</f>
        <v>19.399999999999999</v>
      </c>
      <c r="G236" s="154">
        <f t="shared" ref="G236" si="30">E236*F236</f>
        <v>3.88</v>
      </c>
      <c r="H236" s="166"/>
    </row>
    <row r="237" spans="1:8" x14ac:dyDescent="0.2">
      <c r="A237" s="163"/>
      <c r="B237" s="59"/>
      <c r="C237" s="60"/>
      <c r="D237" s="61"/>
      <c r="E237" s="58"/>
      <c r="F237" s="58"/>
      <c r="G237" s="171">
        <f>SUM(G234:G236)</f>
        <v>8.64</v>
      </c>
      <c r="H237" s="166"/>
    </row>
    <row r="238" spans="1:8" x14ac:dyDescent="0.2">
      <c r="A238" s="163"/>
      <c r="B238" s="59"/>
      <c r="C238" s="172" t="s">
        <v>32</v>
      </c>
      <c r="D238" s="173">
        <f>G234</f>
        <v>0.79</v>
      </c>
      <c r="E238" s="174">
        <f>D238/D240</f>
        <v>9.1399999999999995E-2</v>
      </c>
      <c r="F238" s="58"/>
      <c r="G238" s="58"/>
      <c r="H238" s="166"/>
    </row>
    <row r="239" spans="1:8" x14ac:dyDescent="0.2">
      <c r="A239" s="163"/>
      <c r="B239" s="59"/>
      <c r="C239" s="172" t="s">
        <v>32</v>
      </c>
      <c r="D239" s="173">
        <f>SUM(G235:G236)</f>
        <v>7.85</v>
      </c>
      <c r="E239" s="174">
        <f>D239/D240</f>
        <v>0.90859999999999996</v>
      </c>
      <c r="F239" s="58"/>
      <c r="G239" s="58"/>
      <c r="H239" s="166"/>
    </row>
    <row r="240" spans="1:8" x14ac:dyDescent="0.2">
      <c r="A240" s="163"/>
      <c r="B240" s="59"/>
      <c r="C240" s="172" t="s">
        <v>34</v>
      </c>
      <c r="D240" s="173">
        <f>SUM(D238:D239)</f>
        <v>8.64</v>
      </c>
      <c r="E240" s="175">
        <f>SUM(E238:E239)</f>
        <v>1</v>
      </c>
      <c r="F240" s="58"/>
      <c r="G240" s="58"/>
      <c r="H240" s="166"/>
    </row>
    <row r="241" spans="1:8" ht="12.75" thickBot="1" x14ac:dyDescent="0.25">
      <c r="A241" s="176"/>
      <c r="B241" s="177"/>
      <c r="C241" s="178"/>
      <c r="D241" s="179"/>
      <c r="E241" s="180"/>
      <c r="F241" s="180"/>
      <c r="G241" s="180"/>
      <c r="H241" s="181"/>
    </row>
    <row r="242" spans="1:8" ht="13.5" thickTop="1" thickBot="1" x14ac:dyDescent="0.25">
      <c r="A242" s="58"/>
      <c r="B242" s="59"/>
      <c r="C242" s="60"/>
      <c r="D242" s="61"/>
      <c r="E242" s="58"/>
      <c r="F242" s="58"/>
      <c r="G242" s="58"/>
      <c r="H242" s="58"/>
    </row>
    <row r="243" spans="1:8" ht="12.75" thickTop="1" x14ac:dyDescent="0.2">
      <c r="A243" s="157"/>
      <c r="B243" s="158"/>
      <c r="C243" s="159"/>
      <c r="D243" s="160"/>
      <c r="E243" s="161"/>
      <c r="F243" s="161"/>
      <c r="G243" s="161"/>
      <c r="H243" s="162"/>
    </row>
    <row r="244" spans="1:8" ht="12.75" thickBot="1" x14ac:dyDescent="0.25">
      <c r="A244" s="163"/>
      <c r="B244" s="233" t="s">
        <v>16</v>
      </c>
      <c r="C244" s="234"/>
      <c r="D244" s="153" t="s">
        <v>24</v>
      </c>
      <c r="F244" s="164"/>
      <c r="G244" s="165"/>
      <c r="H244" s="166"/>
    </row>
    <row r="245" spans="1:8" s="150" customFormat="1" ht="12.75" thickBot="1" x14ac:dyDescent="0.25">
      <c r="A245" s="145"/>
      <c r="B245" s="146" t="str">
        <f>Orçamento!A67</f>
        <v>2.57</v>
      </c>
      <c r="C245" s="55" t="s">
        <v>207</v>
      </c>
      <c r="D245" s="147" t="s">
        <v>24</v>
      </c>
      <c r="E245" s="148" t="s">
        <v>30</v>
      </c>
      <c r="F245" s="148" t="s">
        <v>25</v>
      </c>
      <c r="G245" s="148" t="s">
        <v>31</v>
      </c>
      <c r="H245" s="149"/>
    </row>
    <row r="246" spans="1:8" x14ac:dyDescent="0.2">
      <c r="A246" s="163"/>
      <c r="B246" s="167">
        <v>1892</v>
      </c>
      <c r="C246" s="168" t="s">
        <v>207</v>
      </c>
      <c r="D246" s="153" t="s">
        <v>24</v>
      </c>
      <c r="E246" s="169">
        <v>1</v>
      </c>
      <c r="F246" s="154">
        <f>G9</f>
        <v>1.1100000000000001</v>
      </c>
      <c r="G246" s="154">
        <f t="shared" ref="G246" si="31">E246*F246</f>
        <v>1.1100000000000001</v>
      </c>
      <c r="H246" s="166"/>
    </row>
    <row r="247" spans="1:8" x14ac:dyDescent="0.2">
      <c r="A247" s="163"/>
      <c r="B247" s="148">
        <v>88264</v>
      </c>
      <c r="C247" s="170" t="s">
        <v>27</v>
      </c>
      <c r="D247" s="153" t="s">
        <v>26</v>
      </c>
      <c r="E247" s="169">
        <v>0.15</v>
      </c>
      <c r="F247" s="154">
        <f>G33</f>
        <v>26.46</v>
      </c>
      <c r="G247" s="154">
        <f>E247*F247</f>
        <v>3.97</v>
      </c>
      <c r="H247" s="166"/>
    </row>
    <row r="248" spans="1:8" x14ac:dyDescent="0.2">
      <c r="A248" s="163"/>
      <c r="B248" s="148">
        <v>88247</v>
      </c>
      <c r="C248" s="170" t="s">
        <v>35</v>
      </c>
      <c r="D248" s="153" t="s">
        <v>26</v>
      </c>
      <c r="E248" s="169">
        <v>0.2</v>
      </c>
      <c r="F248" s="154">
        <f>G31</f>
        <v>19.399999999999999</v>
      </c>
      <c r="G248" s="154">
        <f t="shared" ref="G248" si="32">E248*F248</f>
        <v>3.88</v>
      </c>
      <c r="H248" s="166"/>
    </row>
    <row r="249" spans="1:8" x14ac:dyDescent="0.2">
      <c r="A249" s="163"/>
      <c r="B249" s="59"/>
      <c r="C249" s="60"/>
      <c r="D249" s="61"/>
      <c r="E249" s="58"/>
      <c r="F249" s="58"/>
      <c r="G249" s="171">
        <f>SUM(G246:G248)</f>
        <v>8.9600000000000009</v>
      </c>
      <c r="H249" s="166"/>
    </row>
    <row r="250" spans="1:8" x14ac:dyDescent="0.2">
      <c r="A250" s="163"/>
      <c r="B250" s="59"/>
      <c r="C250" s="172" t="s">
        <v>32</v>
      </c>
      <c r="D250" s="173">
        <f>G246</f>
        <v>1.1100000000000001</v>
      </c>
      <c r="E250" s="174">
        <f>D250/D252</f>
        <v>0.1239</v>
      </c>
      <c r="F250" s="58"/>
      <c r="G250" s="58"/>
      <c r="H250" s="166"/>
    </row>
    <row r="251" spans="1:8" x14ac:dyDescent="0.2">
      <c r="A251" s="163"/>
      <c r="B251" s="59"/>
      <c r="C251" s="172" t="s">
        <v>32</v>
      </c>
      <c r="D251" s="173">
        <f>SUM(G247:G248)</f>
        <v>7.85</v>
      </c>
      <c r="E251" s="174">
        <f>D251/D252</f>
        <v>0.87609999999999999</v>
      </c>
      <c r="F251" s="58"/>
      <c r="G251" s="58"/>
      <c r="H251" s="166"/>
    </row>
    <row r="252" spans="1:8" x14ac:dyDescent="0.2">
      <c r="A252" s="163"/>
      <c r="B252" s="59"/>
      <c r="C252" s="172" t="s">
        <v>34</v>
      </c>
      <c r="D252" s="173">
        <f>SUM(D250:D251)</f>
        <v>8.9600000000000009</v>
      </c>
      <c r="E252" s="175">
        <f>SUM(E250:E251)</f>
        <v>1</v>
      </c>
      <c r="F252" s="58"/>
      <c r="G252" s="58"/>
      <c r="H252" s="166"/>
    </row>
    <row r="253" spans="1:8" ht="12.75" thickBot="1" x14ac:dyDescent="0.25">
      <c r="A253" s="176"/>
      <c r="B253" s="177"/>
      <c r="C253" s="178"/>
      <c r="D253" s="179"/>
      <c r="E253" s="180"/>
      <c r="F253" s="180"/>
      <c r="G253" s="180"/>
      <c r="H253" s="181"/>
    </row>
    <row r="254" spans="1:8" ht="13.5" thickTop="1" thickBot="1" x14ac:dyDescent="0.25">
      <c r="A254" s="58"/>
      <c r="B254" s="59"/>
      <c r="C254" s="60"/>
      <c r="D254" s="61"/>
      <c r="E254" s="58"/>
      <c r="F254" s="58"/>
      <c r="G254" s="58"/>
      <c r="H254" s="58"/>
    </row>
    <row r="255" spans="1:8" ht="12.75" thickTop="1" x14ac:dyDescent="0.2">
      <c r="A255" s="157"/>
      <c r="B255" s="158"/>
      <c r="C255" s="159"/>
      <c r="D255" s="160"/>
      <c r="E255" s="161"/>
      <c r="F255" s="161"/>
      <c r="G255" s="161"/>
      <c r="H255" s="162"/>
    </row>
    <row r="256" spans="1:8" ht="12.75" thickBot="1" x14ac:dyDescent="0.25">
      <c r="A256" s="163"/>
      <c r="B256" s="233" t="s">
        <v>16</v>
      </c>
      <c r="C256" s="234"/>
      <c r="D256" s="153" t="s">
        <v>24</v>
      </c>
      <c r="F256" s="164"/>
      <c r="G256" s="165"/>
      <c r="H256" s="166"/>
    </row>
    <row r="257" spans="1:8" s="150" customFormat="1" ht="12.75" thickBot="1" x14ac:dyDescent="0.25">
      <c r="A257" s="145"/>
      <c r="B257" s="146" t="str">
        <f>Orçamento!A68</f>
        <v>2.58</v>
      </c>
      <c r="C257" s="55" t="s">
        <v>208</v>
      </c>
      <c r="D257" s="147" t="s">
        <v>24</v>
      </c>
      <c r="E257" s="148" t="s">
        <v>30</v>
      </c>
      <c r="F257" s="148" t="s">
        <v>25</v>
      </c>
      <c r="G257" s="148" t="s">
        <v>31</v>
      </c>
      <c r="H257" s="149"/>
    </row>
    <row r="258" spans="1:8" x14ac:dyDescent="0.2">
      <c r="A258" s="163"/>
      <c r="B258" s="167">
        <v>1893</v>
      </c>
      <c r="C258" s="168" t="s">
        <v>208</v>
      </c>
      <c r="D258" s="153" t="s">
        <v>24</v>
      </c>
      <c r="E258" s="169">
        <v>1</v>
      </c>
      <c r="F258" s="154">
        <f>G10</f>
        <v>2.37</v>
      </c>
      <c r="G258" s="154">
        <f t="shared" ref="G258" si="33">E258*F258</f>
        <v>2.37</v>
      </c>
      <c r="H258" s="166"/>
    </row>
    <row r="259" spans="1:8" x14ac:dyDescent="0.2">
      <c r="A259" s="163"/>
      <c r="B259" s="148">
        <v>88264</v>
      </c>
      <c r="C259" s="170" t="s">
        <v>27</v>
      </c>
      <c r="D259" s="153" t="s">
        <v>26</v>
      </c>
      <c r="E259" s="169">
        <v>0.15</v>
      </c>
      <c r="F259" s="154">
        <f>G33</f>
        <v>26.46</v>
      </c>
      <c r="G259" s="154">
        <f>E259*F259</f>
        <v>3.97</v>
      </c>
      <c r="H259" s="166"/>
    </row>
    <row r="260" spans="1:8" x14ac:dyDescent="0.2">
      <c r="A260" s="163"/>
      <c r="B260" s="148">
        <v>88247</v>
      </c>
      <c r="C260" s="170" t="s">
        <v>35</v>
      </c>
      <c r="D260" s="153" t="s">
        <v>26</v>
      </c>
      <c r="E260" s="169">
        <v>0.2</v>
      </c>
      <c r="F260" s="154">
        <f>G31</f>
        <v>19.399999999999999</v>
      </c>
      <c r="G260" s="154">
        <f t="shared" ref="G260" si="34">E260*F260</f>
        <v>3.88</v>
      </c>
      <c r="H260" s="166"/>
    </row>
    <row r="261" spans="1:8" x14ac:dyDescent="0.2">
      <c r="A261" s="163"/>
      <c r="B261" s="59"/>
      <c r="C261" s="60"/>
      <c r="D261" s="61"/>
      <c r="E261" s="58"/>
      <c r="F261" s="58"/>
      <c r="G261" s="171">
        <f>SUM(G258:G260)</f>
        <v>10.220000000000001</v>
      </c>
      <c r="H261" s="166"/>
    </row>
    <row r="262" spans="1:8" x14ac:dyDescent="0.2">
      <c r="A262" s="163"/>
      <c r="B262" s="59"/>
      <c r="C262" s="172" t="s">
        <v>32</v>
      </c>
      <c r="D262" s="173">
        <f>G258</f>
        <v>2.37</v>
      </c>
      <c r="E262" s="174">
        <f>D262/D264</f>
        <v>0.2319</v>
      </c>
      <c r="F262" s="58"/>
      <c r="G262" s="58"/>
      <c r="H262" s="166"/>
    </row>
    <row r="263" spans="1:8" x14ac:dyDescent="0.2">
      <c r="A263" s="163"/>
      <c r="B263" s="59"/>
      <c r="C263" s="172" t="s">
        <v>32</v>
      </c>
      <c r="D263" s="173">
        <f>SUM(G259:G260)</f>
        <v>7.85</v>
      </c>
      <c r="E263" s="174">
        <f>D263/D264</f>
        <v>0.7681</v>
      </c>
      <c r="F263" s="58"/>
      <c r="G263" s="58"/>
      <c r="H263" s="166"/>
    </row>
    <row r="264" spans="1:8" x14ac:dyDescent="0.2">
      <c r="A264" s="163"/>
      <c r="B264" s="59"/>
      <c r="C264" s="172" t="s">
        <v>34</v>
      </c>
      <c r="D264" s="173">
        <f>SUM(D262:D263)</f>
        <v>10.220000000000001</v>
      </c>
      <c r="E264" s="175">
        <f>SUM(E262:E263)</f>
        <v>1</v>
      </c>
      <c r="F264" s="58"/>
      <c r="G264" s="58"/>
      <c r="H264" s="166"/>
    </row>
    <row r="265" spans="1:8" ht="12.75" thickBot="1" x14ac:dyDescent="0.25">
      <c r="A265" s="176"/>
      <c r="B265" s="177"/>
      <c r="C265" s="178"/>
      <c r="D265" s="179"/>
      <c r="E265" s="180"/>
      <c r="F265" s="180"/>
      <c r="G265" s="180"/>
      <c r="H265" s="181"/>
    </row>
    <row r="266" spans="1:8" ht="13.5" thickTop="1" thickBot="1" x14ac:dyDescent="0.25">
      <c r="A266" s="58"/>
      <c r="B266" s="59"/>
      <c r="C266" s="60"/>
      <c r="D266" s="61"/>
      <c r="E266" s="58"/>
      <c r="F266" s="58"/>
      <c r="G266" s="58"/>
      <c r="H266" s="58"/>
    </row>
    <row r="267" spans="1:8" ht="12.75" thickTop="1" x14ac:dyDescent="0.2">
      <c r="A267" s="157"/>
      <c r="B267" s="158"/>
      <c r="C267" s="159"/>
      <c r="D267" s="160"/>
      <c r="E267" s="161"/>
      <c r="F267" s="161"/>
      <c r="G267" s="161"/>
      <c r="H267" s="162"/>
    </row>
    <row r="268" spans="1:8" ht="12.75" thickBot="1" x14ac:dyDescent="0.25">
      <c r="A268" s="163"/>
      <c r="B268" s="233" t="s">
        <v>16</v>
      </c>
      <c r="C268" s="234"/>
      <c r="D268" s="153" t="s">
        <v>24</v>
      </c>
      <c r="F268" s="164"/>
      <c r="G268" s="165"/>
      <c r="H268" s="166"/>
    </row>
    <row r="269" spans="1:8" s="150" customFormat="1" ht="12.75" thickBot="1" x14ac:dyDescent="0.3">
      <c r="A269" s="145"/>
      <c r="B269" s="146" t="str">
        <f>Orçamento!A69</f>
        <v>2.59</v>
      </c>
      <c r="C269" s="56" t="str">
        <f>Orçamento!D69</f>
        <v xml:space="preserve">Mureta em alvenaria 1,20x2,00 m rebocada </v>
      </c>
      <c r="D269" s="147" t="s">
        <v>233</v>
      </c>
      <c r="E269" s="148" t="s">
        <v>30</v>
      </c>
      <c r="F269" s="148" t="s">
        <v>25</v>
      </c>
      <c r="G269" s="148" t="s">
        <v>31</v>
      </c>
      <c r="H269" s="149"/>
    </row>
    <row r="270" spans="1:8" ht="48" x14ac:dyDescent="0.2">
      <c r="A270" s="163"/>
      <c r="B270" s="167">
        <v>87452</v>
      </c>
      <c r="C270" s="168" t="s">
        <v>226</v>
      </c>
      <c r="D270" s="153" t="s">
        <v>21</v>
      </c>
      <c r="E270" s="169">
        <v>2.4</v>
      </c>
      <c r="F270" s="154">
        <v>53.23</v>
      </c>
      <c r="G270" s="154">
        <f t="shared" ref="G270:G277" si="35">E270*F270</f>
        <v>127.75</v>
      </c>
      <c r="H270" s="166"/>
    </row>
    <row r="271" spans="1:8" ht="48" x14ac:dyDescent="0.2">
      <c r="A271" s="163"/>
      <c r="B271" s="167">
        <v>87452</v>
      </c>
      <c r="C271" s="168" t="s">
        <v>227</v>
      </c>
      <c r="D271" s="153" t="s">
        <v>21</v>
      </c>
      <c r="E271" s="169">
        <v>2.4</v>
      </c>
      <c r="F271" s="154">
        <v>28.8</v>
      </c>
      <c r="G271" s="154">
        <f t="shared" si="35"/>
        <v>69.12</v>
      </c>
      <c r="H271" s="166"/>
    </row>
    <row r="272" spans="1:8" ht="48" x14ac:dyDescent="0.2">
      <c r="A272" s="163"/>
      <c r="B272" s="167">
        <v>87893</v>
      </c>
      <c r="C272" s="168" t="s">
        <v>228</v>
      </c>
      <c r="D272" s="153" t="s">
        <v>0</v>
      </c>
      <c r="E272" s="169">
        <v>5.68</v>
      </c>
      <c r="F272" s="154">
        <v>1.8</v>
      </c>
      <c r="G272" s="154">
        <f t="shared" si="35"/>
        <v>10.220000000000001</v>
      </c>
      <c r="H272" s="166"/>
    </row>
    <row r="273" spans="1:8" ht="48" x14ac:dyDescent="0.2">
      <c r="A273" s="163"/>
      <c r="B273" s="167">
        <v>87893</v>
      </c>
      <c r="C273" s="168" t="s">
        <v>229</v>
      </c>
      <c r="D273" s="153" t="s">
        <v>21</v>
      </c>
      <c r="E273" s="169">
        <v>5.68</v>
      </c>
      <c r="F273" s="154">
        <v>3.58</v>
      </c>
      <c r="G273" s="154">
        <f t="shared" si="35"/>
        <v>20.329999999999998</v>
      </c>
      <c r="H273" s="166"/>
    </row>
    <row r="274" spans="1:8" ht="48" x14ac:dyDescent="0.2">
      <c r="A274" s="163"/>
      <c r="B274" s="167">
        <v>87530</v>
      </c>
      <c r="C274" s="168" t="s">
        <v>230</v>
      </c>
      <c r="D274" s="153" t="s">
        <v>21</v>
      </c>
      <c r="E274" s="169">
        <v>5.68</v>
      </c>
      <c r="F274" s="154">
        <v>12.32</v>
      </c>
      <c r="G274" s="154">
        <f t="shared" si="35"/>
        <v>69.98</v>
      </c>
      <c r="H274" s="166"/>
    </row>
    <row r="275" spans="1:8" ht="48" x14ac:dyDescent="0.2">
      <c r="A275" s="163"/>
      <c r="B275" s="167">
        <v>87530</v>
      </c>
      <c r="C275" s="168" t="s">
        <v>231</v>
      </c>
      <c r="D275" s="153" t="s">
        <v>21</v>
      </c>
      <c r="E275" s="169">
        <v>5.68</v>
      </c>
      <c r="F275" s="154">
        <v>15.69</v>
      </c>
      <c r="G275" s="154">
        <f t="shared" si="35"/>
        <v>89.12</v>
      </c>
      <c r="H275" s="166"/>
    </row>
    <row r="276" spans="1:8" ht="24" x14ac:dyDescent="0.2">
      <c r="A276" s="163"/>
      <c r="B276" s="148">
        <v>88488</v>
      </c>
      <c r="C276" s="170" t="s">
        <v>232</v>
      </c>
      <c r="D276" s="153" t="s">
        <v>21</v>
      </c>
      <c r="E276" s="169">
        <v>5.68</v>
      </c>
      <c r="F276" s="154">
        <v>7.95</v>
      </c>
      <c r="G276" s="154">
        <f t="shared" si="35"/>
        <v>45.16</v>
      </c>
      <c r="H276" s="166"/>
    </row>
    <row r="277" spans="1:8" ht="24" x14ac:dyDescent="0.2">
      <c r="A277" s="163"/>
      <c r="B277" s="148">
        <v>88488</v>
      </c>
      <c r="C277" s="170" t="s">
        <v>234</v>
      </c>
      <c r="D277" s="153" t="s">
        <v>21</v>
      </c>
      <c r="E277" s="169">
        <v>5.68</v>
      </c>
      <c r="F277" s="154">
        <v>5.46</v>
      </c>
      <c r="G277" s="154">
        <f t="shared" si="35"/>
        <v>31.01</v>
      </c>
      <c r="H277" s="166"/>
    </row>
    <row r="278" spans="1:8" x14ac:dyDescent="0.2">
      <c r="A278" s="163"/>
      <c r="B278" s="59"/>
      <c r="C278" s="60"/>
      <c r="D278" s="61"/>
      <c r="E278" s="58"/>
      <c r="F278" s="58"/>
      <c r="G278" s="171">
        <f>SUM(G270:G277)</f>
        <v>462.69</v>
      </c>
      <c r="H278" s="166"/>
    </row>
    <row r="279" spans="1:8" x14ac:dyDescent="0.2">
      <c r="A279" s="163"/>
      <c r="B279" s="59"/>
      <c r="C279" s="172" t="s">
        <v>32</v>
      </c>
      <c r="D279" s="173">
        <f>G270+G272+G274+G276</f>
        <v>253.11</v>
      </c>
      <c r="E279" s="174">
        <f>D279/D281</f>
        <v>0.54700000000000004</v>
      </c>
      <c r="F279" s="58"/>
      <c r="G279" s="58"/>
      <c r="H279" s="166"/>
    </row>
    <row r="280" spans="1:8" x14ac:dyDescent="0.2">
      <c r="A280" s="163"/>
      <c r="B280" s="59"/>
      <c r="C280" s="172" t="s">
        <v>33</v>
      </c>
      <c r="D280" s="173">
        <f>G271+G273+G275+G277</f>
        <v>209.58</v>
      </c>
      <c r="E280" s="174">
        <f>D280/D281</f>
        <v>0.45300000000000001</v>
      </c>
      <c r="F280" s="58"/>
      <c r="G280" s="58"/>
      <c r="H280" s="166"/>
    </row>
    <row r="281" spans="1:8" x14ac:dyDescent="0.2">
      <c r="A281" s="163"/>
      <c r="B281" s="59"/>
      <c r="C281" s="172" t="s">
        <v>34</v>
      </c>
      <c r="D281" s="173">
        <f>SUM(D279:D280)</f>
        <v>462.69</v>
      </c>
      <c r="E281" s="175">
        <f>SUM(E279:E280)</f>
        <v>1</v>
      </c>
      <c r="F281" s="58"/>
      <c r="G281" s="58"/>
      <c r="H281" s="166"/>
    </row>
    <row r="282" spans="1:8" ht="12.75" thickBot="1" x14ac:dyDescent="0.25">
      <c r="A282" s="176"/>
      <c r="B282" s="177"/>
      <c r="C282" s="178"/>
      <c r="D282" s="179"/>
      <c r="E282" s="180"/>
      <c r="F282" s="180"/>
      <c r="G282" s="180"/>
      <c r="H282" s="181"/>
    </row>
    <row r="283" spans="1:8" ht="12.75" thickTop="1" x14ac:dyDescent="0.2">
      <c r="A283" s="58"/>
      <c r="B283" s="59"/>
      <c r="C283" s="60"/>
      <c r="D283" s="61"/>
      <c r="E283" s="58"/>
      <c r="F283" s="58"/>
      <c r="G283" s="58"/>
      <c r="H283" s="58"/>
    </row>
    <row r="284" spans="1:8" ht="12.75" thickBot="1" x14ac:dyDescent="0.25">
      <c r="A284" s="58"/>
      <c r="B284" s="59"/>
      <c r="C284" s="60"/>
      <c r="D284" s="61"/>
      <c r="E284" s="58"/>
      <c r="F284" s="58"/>
      <c r="G284" s="58"/>
      <c r="H284" s="58"/>
    </row>
    <row r="285" spans="1:8" ht="12.75" thickTop="1" x14ac:dyDescent="0.2">
      <c r="A285" s="157"/>
      <c r="B285" s="158"/>
      <c r="C285" s="159"/>
      <c r="D285" s="160"/>
      <c r="E285" s="161"/>
      <c r="F285" s="161"/>
      <c r="G285" s="161"/>
      <c r="H285" s="162"/>
    </row>
    <row r="286" spans="1:8" ht="12.75" thickBot="1" x14ac:dyDescent="0.25">
      <c r="A286" s="163"/>
      <c r="B286" s="233" t="s">
        <v>16</v>
      </c>
      <c r="C286" s="234"/>
      <c r="D286" s="153" t="s">
        <v>24</v>
      </c>
      <c r="F286" s="164"/>
      <c r="G286" s="165"/>
      <c r="H286" s="166"/>
    </row>
    <row r="287" spans="1:8" s="150" customFormat="1" ht="24.75" thickBot="1" x14ac:dyDescent="0.25">
      <c r="A287" s="145"/>
      <c r="B287" s="146" t="str">
        <f>Orçamento!A75</f>
        <v>2.65</v>
      </c>
      <c r="C287" s="55" t="s">
        <v>44</v>
      </c>
      <c r="D287" s="147" t="s">
        <v>0</v>
      </c>
      <c r="E287" s="148" t="s">
        <v>30</v>
      </c>
      <c r="F287" s="148" t="s">
        <v>25</v>
      </c>
      <c r="G287" s="148" t="s">
        <v>31</v>
      </c>
      <c r="H287" s="149"/>
    </row>
    <row r="288" spans="1:8" x14ac:dyDescent="0.2">
      <c r="A288" s="163"/>
      <c r="B288" s="167" t="s">
        <v>20</v>
      </c>
      <c r="C288" s="168" t="s">
        <v>188</v>
      </c>
      <c r="D288" s="153" t="s">
        <v>0</v>
      </c>
      <c r="E288" s="169">
        <v>1.4</v>
      </c>
      <c r="F288" s="154">
        <f>G3</f>
        <v>83.6</v>
      </c>
      <c r="G288" s="154">
        <f>E288*F288</f>
        <v>117.04</v>
      </c>
      <c r="H288" s="166"/>
    </row>
    <row r="289" spans="1:10" x14ac:dyDescent="0.2">
      <c r="A289" s="163"/>
      <c r="B289" s="148">
        <v>88264</v>
      </c>
      <c r="C289" s="170" t="s">
        <v>27</v>
      </c>
      <c r="D289" s="153" t="s">
        <v>26</v>
      </c>
      <c r="E289" s="169">
        <v>0.1</v>
      </c>
      <c r="F289" s="154">
        <f>G40</f>
        <v>46.84</v>
      </c>
      <c r="G289" s="154">
        <f>E289*F289</f>
        <v>4.68</v>
      </c>
      <c r="H289" s="166"/>
    </row>
    <row r="290" spans="1:10" x14ac:dyDescent="0.2">
      <c r="A290" s="163"/>
      <c r="B290" s="148">
        <v>88247</v>
      </c>
      <c r="C290" s="170" t="s">
        <v>35</v>
      </c>
      <c r="D290" s="153" t="s">
        <v>26</v>
      </c>
      <c r="E290" s="169">
        <v>0.15</v>
      </c>
      <c r="F290" s="154">
        <f>G31</f>
        <v>19.399999999999999</v>
      </c>
      <c r="G290" s="154">
        <f>E290*F290</f>
        <v>2.91</v>
      </c>
      <c r="H290" s="166"/>
    </row>
    <row r="291" spans="1:10" x14ac:dyDescent="0.2">
      <c r="A291" s="163"/>
      <c r="B291" s="59"/>
      <c r="C291" s="60"/>
      <c r="D291" s="61"/>
      <c r="E291" s="58"/>
      <c r="F291" s="58"/>
      <c r="G291" s="171">
        <f>SUM(G288:G290)</f>
        <v>124.63</v>
      </c>
      <c r="H291" s="166"/>
    </row>
    <row r="292" spans="1:10" x14ac:dyDescent="0.2">
      <c r="A292" s="163"/>
      <c r="B292" s="59"/>
      <c r="C292" s="172" t="s">
        <v>32</v>
      </c>
      <c r="D292" s="173">
        <f>G288</f>
        <v>117.04</v>
      </c>
      <c r="E292" s="174">
        <f>D292/D294</f>
        <v>0.93910000000000005</v>
      </c>
      <c r="F292" s="58"/>
      <c r="G292" s="58"/>
      <c r="H292" s="166"/>
    </row>
    <row r="293" spans="1:10" x14ac:dyDescent="0.2">
      <c r="A293" s="163"/>
      <c r="B293" s="59"/>
      <c r="C293" s="172" t="s">
        <v>33</v>
      </c>
      <c r="D293" s="173">
        <f>SUBTOTAL(9,G289:G290)</f>
        <v>7.59</v>
      </c>
      <c r="E293" s="174">
        <f>D293/D294</f>
        <v>6.0900000000000003E-2</v>
      </c>
      <c r="F293" s="58"/>
      <c r="G293" s="58"/>
      <c r="H293" s="166"/>
    </row>
    <row r="294" spans="1:10" x14ac:dyDescent="0.2">
      <c r="A294" s="163"/>
      <c r="B294" s="59"/>
      <c r="C294" s="172" t="s">
        <v>34</v>
      </c>
      <c r="D294" s="173">
        <f>SUM(D292:D293)</f>
        <v>124.63</v>
      </c>
      <c r="E294" s="175">
        <f>SUM(E292:E293)</f>
        <v>1</v>
      </c>
      <c r="F294" s="58"/>
      <c r="G294" s="58"/>
      <c r="H294" s="166"/>
    </row>
    <row r="295" spans="1:10" ht="12.75" thickBot="1" x14ac:dyDescent="0.25">
      <c r="A295" s="176"/>
      <c r="B295" s="177"/>
      <c r="C295" s="178"/>
      <c r="D295" s="179"/>
      <c r="E295" s="180"/>
      <c r="F295" s="180"/>
      <c r="G295" s="180"/>
      <c r="H295" s="181"/>
    </row>
    <row r="296" spans="1:10" ht="13.5" thickTop="1" thickBot="1" x14ac:dyDescent="0.25">
      <c r="A296" s="58"/>
      <c r="B296" s="59"/>
      <c r="C296" s="60"/>
      <c r="D296" s="61"/>
      <c r="E296" s="58"/>
      <c r="F296" s="58"/>
      <c r="G296" s="58"/>
      <c r="H296" s="58"/>
    </row>
    <row r="297" spans="1:10" ht="12.75" thickTop="1" x14ac:dyDescent="0.2">
      <c r="A297" s="157"/>
      <c r="B297" s="158"/>
      <c r="C297" s="159"/>
      <c r="D297" s="186"/>
      <c r="E297" s="161"/>
      <c r="F297" s="161"/>
      <c r="G297" s="161"/>
      <c r="H297" s="162"/>
    </row>
    <row r="298" spans="1:10" ht="12.75" thickBot="1" x14ac:dyDescent="0.25">
      <c r="A298" s="163"/>
      <c r="B298" s="233" t="s">
        <v>16</v>
      </c>
      <c r="C298" s="234"/>
      <c r="D298" s="153" t="s">
        <v>24</v>
      </c>
      <c r="E298" s="58"/>
      <c r="F298" s="164"/>
      <c r="G298" s="165"/>
      <c r="H298" s="166"/>
    </row>
    <row r="299" spans="1:10" s="150" customFormat="1" ht="24.75" thickBot="1" x14ac:dyDescent="0.25">
      <c r="A299" s="145"/>
      <c r="B299" s="187" t="str">
        <f>Orçamento!A76</f>
        <v>2.66</v>
      </c>
      <c r="C299" s="188" t="s">
        <v>189</v>
      </c>
      <c r="D299" s="183" t="s">
        <v>1</v>
      </c>
      <c r="E299" s="184" t="s">
        <v>30</v>
      </c>
      <c r="F299" s="184" t="s">
        <v>25</v>
      </c>
      <c r="G299" s="184" t="s">
        <v>31</v>
      </c>
      <c r="H299" s="149"/>
      <c r="I299" s="57"/>
      <c r="J299" s="57"/>
    </row>
    <row r="300" spans="1:10" x14ac:dyDescent="0.2">
      <c r="A300" s="163"/>
      <c r="B300" s="167">
        <v>39765</v>
      </c>
      <c r="C300" s="189" t="s">
        <v>191</v>
      </c>
      <c r="D300" s="190" t="s">
        <v>1</v>
      </c>
      <c r="E300" s="169">
        <v>1</v>
      </c>
      <c r="F300" s="154">
        <f>G40</f>
        <v>46.84</v>
      </c>
      <c r="G300" s="154">
        <f>E300*F300</f>
        <v>46.84</v>
      </c>
      <c r="H300" s="166"/>
      <c r="I300" s="150"/>
      <c r="J300" s="150"/>
    </row>
    <row r="301" spans="1:10" x14ac:dyDescent="0.2">
      <c r="A301" s="163"/>
      <c r="B301" s="155">
        <v>88264</v>
      </c>
      <c r="C301" s="170" t="s">
        <v>27</v>
      </c>
      <c r="D301" s="190" t="s">
        <v>26</v>
      </c>
      <c r="E301" s="169">
        <v>1</v>
      </c>
      <c r="F301" s="154">
        <f>G33</f>
        <v>26.46</v>
      </c>
      <c r="G301" s="154">
        <f t="shared" ref="G301:G302" si="36">E301*F301</f>
        <v>26.46</v>
      </c>
      <c r="H301" s="166"/>
    </row>
    <row r="302" spans="1:10" x14ac:dyDescent="0.2">
      <c r="A302" s="163"/>
      <c r="B302" s="155">
        <v>88247</v>
      </c>
      <c r="C302" s="170" t="s">
        <v>35</v>
      </c>
      <c r="D302" s="153" t="s">
        <v>26</v>
      </c>
      <c r="E302" s="169">
        <v>0.4</v>
      </c>
      <c r="F302" s="154">
        <f>G31</f>
        <v>19.399999999999999</v>
      </c>
      <c r="G302" s="154">
        <f t="shared" si="36"/>
        <v>7.76</v>
      </c>
      <c r="H302" s="166"/>
    </row>
    <row r="303" spans="1:10" x14ac:dyDescent="0.2">
      <c r="A303" s="163"/>
      <c r="B303" s="59"/>
      <c r="C303" s="60"/>
      <c r="D303" s="61"/>
      <c r="E303" s="58"/>
      <c r="F303" s="58"/>
      <c r="G303" s="171">
        <f>SUM(G300:G302)</f>
        <v>81.06</v>
      </c>
      <c r="H303" s="166"/>
    </row>
    <row r="304" spans="1:10" x14ac:dyDescent="0.2">
      <c r="A304" s="163"/>
      <c r="B304" s="59"/>
      <c r="C304" s="172" t="s">
        <v>32</v>
      </c>
      <c r="D304" s="173">
        <f>SUM(G300:G300)</f>
        <v>46.84</v>
      </c>
      <c r="E304" s="174">
        <f>D304/D306</f>
        <v>0.57779999999999998</v>
      </c>
      <c r="F304" s="58"/>
      <c r="G304" s="58"/>
      <c r="H304" s="166"/>
    </row>
    <row r="305" spans="1:10" x14ac:dyDescent="0.2">
      <c r="A305" s="163"/>
      <c r="B305" s="59"/>
      <c r="C305" s="172" t="s">
        <v>33</v>
      </c>
      <c r="D305" s="173">
        <f>SUM(G301:G302)</f>
        <v>34.22</v>
      </c>
      <c r="E305" s="174">
        <f>D305/D306</f>
        <v>0.42220000000000002</v>
      </c>
      <c r="F305" s="58"/>
      <c r="G305" s="58"/>
      <c r="H305" s="166"/>
    </row>
    <row r="306" spans="1:10" x14ac:dyDescent="0.2">
      <c r="A306" s="163"/>
      <c r="B306" s="59"/>
      <c r="C306" s="172" t="s">
        <v>34</v>
      </c>
      <c r="D306" s="173">
        <f>SUM(D304:D305)</f>
        <v>81.06</v>
      </c>
      <c r="E306" s="175">
        <f>SUM(E304:E305)</f>
        <v>1</v>
      </c>
      <c r="F306" s="58"/>
      <c r="G306" s="58"/>
      <c r="H306" s="166"/>
    </row>
    <row r="307" spans="1:10" ht="12.75" thickBot="1" x14ac:dyDescent="0.25">
      <c r="A307" s="176"/>
      <c r="B307" s="177"/>
      <c r="C307" s="178"/>
      <c r="D307" s="179"/>
      <c r="E307" s="180"/>
      <c r="F307" s="180"/>
      <c r="G307" s="180"/>
      <c r="H307" s="181"/>
    </row>
    <row r="308" spans="1:10" ht="13.5" thickTop="1" thickBot="1" x14ac:dyDescent="0.25">
      <c r="A308" s="58"/>
      <c r="B308" s="59"/>
      <c r="C308" s="60"/>
      <c r="D308" s="61"/>
      <c r="E308" s="58"/>
      <c r="F308" s="58"/>
      <c r="G308" s="58"/>
      <c r="H308" s="58"/>
    </row>
    <row r="309" spans="1:10" ht="12.75" thickTop="1" x14ac:dyDescent="0.2">
      <c r="A309" s="157"/>
      <c r="B309" s="158"/>
      <c r="C309" s="159"/>
      <c r="D309" s="186"/>
      <c r="E309" s="161"/>
      <c r="F309" s="161"/>
      <c r="G309" s="161"/>
      <c r="H309" s="162"/>
    </row>
    <row r="310" spans="1:10" ht="12.75" thickBot="1" x14ac:dyDescent="0.25">
      <c r="A310" s="163"/>
      <c r="B310" s="233" t="s">
        <v>16</v>
      </c>
      <c r="C310" s="234"/>
      <c r="D310" s="153" t="s">
        <v>24</v>
      </c>
      <c r="E310" s="58"/>
      <c r="F310" s="164"/>
      <c r="G310" s="165"/>
      <c r="H310" s="166"/>
    </row>
    <row r="311" spans="1:10" s="150" customFormat="1" ht="24.75" thickBot="1" x14ac:dyDescent="0.25">
      <c r="A311" s="145"/>
      <c r="B311" s="187" t="str">
        <f>Orçamento!A81</f>
        <v>2.71</v>
      </c>
      <c r="C311" s="188" t="s">
        <v>192</v>
      </c>
      <c r="D311" s="183" t="s">
        <v>1</v>
      </c>
      <c r="E311" s="184" t="s">
        <v>30</v>
      </c>
      <c r="F311" s="184" t="s">
        <v>25</v>
      </c>
      <c r="G311" s="184" t="s">
        <v>31</v>
      </c>
      <c r="H311" s="149"/>
      <c r="I311" s="57"/>
      <c r="J311" s="57"/>
    </row>
    <row r="312" spans="1:10" x14ac:dyDescent="0.2">
      <c r="A312" s="163"/>
      <c r="B312" s="167" t="s">
        <v>20</v>
      </c>
      <c r="C312" s="189" t="s">
        <v>69</v>
      </c>
      <c r="D312" s="190" t="s">
        <v>1</v>
      </c>
      <c r="E312" s="169">
        <v>1</v>
      </c>
      <c r="F312" s="154">
        <f>G44</f>
        <v>250.89</v>
      </c>
      <c r="G312" s="154">
        <f>E312*F312</f>
        <v>250.89</v>
      </c>
      <c r="H312" s="166"/>
      <c r="I312" s="150"/>
      <c r="J312" s="150"/>
    </row>
    <row r="313" spans="1:10" x14ac:dyDescent="0.2">
      <c r="A313" s="163"/>
      <c r="B313" s="148">
        <v>367</v>
      </c>
      <c r="C313" s="189" t="s">
        <v>193</v>
      </c>
      <c r="D313" s="190" t="s">
        <v>1</v>
      </c>
      <c r="E313" s="169">
        <v>1.0999999999999999E-2</v>
      </c>
      <c r="F313" s="154">
        <f>G3</f>
        <v>83.6</v>
      </c>
      <c r="G313" s="154">
        <f t="shared" ref="G313:G314" si="37">E313*F313</f>
        <v>0.92</v>
      </c>
      <c r="H313" s="166"/>
      <c r="I313" s="150"/>
      <c r="J313" s="150"/>
    </row>
    <row r="314" spans="1:10" x14ac:dyDescent="0.2">
      <c r="A314" s="163"/>
      <c r="B314" s="148">
        <v>1379</v>
      </c>
      <c r="C314" s="189" t="s">
        <v>194</v>
      </c>
      <c r="D314" s="190" t="s">
        <v>1</v>
      </c>
      <c r="E314" s="169">
        <v>4.8600000000000003</v>
      </c>
      <c r="F314" s="154">
        <f>G6</f>
        <v>0.51</v>
      </c>
      <c r="G314" s="154">
        <f t="shared" si="37"/>
        <v>2.48</v>
      </c>
      <c r="H314" s="166"/>
      <c r="I314" s="150"/>
      <c r="J314" s="150"/>
    </row>
    <row r="315" spans="1:10" x14ac:dyDescent="0.2">
      <c r="A315" s="163"/>
      <c r="B315" s="148">
        <v>88309</v>
      </c>
      <c r="C315" s="170" t="s">
        <v>28</v>
      </c>
      <c r="D315" s="190" t="s">
        <v>26</v>
      </c>
      <c r="E315" s="169">
        <v>1.34</v>
      </c>
      <c r="F315" s="154">
        <f>G199</f>
        <v>7.03</v>
      </c>
      <c r="G315" s="154">
        <f t="shared" ref="G315:G316" si="38">E315*F315</f>
        <v>9.42</v>
      </c>
      <c r="H315" s="166"/>
    </row>
    <row r="316" spans="1:10" x14ac:dyDescent="0.2">
      <c r="A316" s="163"/>
      <c r="B316" s="148">
        <v>88316</v>
      </c>
      <c r="C316" s="170" t="s">
        <v>29</v>
      </c>
      <c r="D316" s="153" t="s">
        <v>26</v>
      </c>
      <c r="E316" s="169">
        <v>1.34</v>
      </c>
      <c r="F316" s="154">
        <f>G198</f>
        <v>27.56</v>
      </c>
      <c r="G316" s="154">
        <f t="shared" si="38"/>
        <v>36.93</v>
      </c>
      <c r="H316" s="166"/>
    </row>
    <row r="317" spans="1:10" x14ac:dyDescent="0.2">
      <c r="A317" s="163"/>
      <c r="B317" s="59"/>
      <c r="C317" s="60"/>
      <c r="D317" s="61"/>
      <c r="E317" s="58"/>
      <c r="F317" s="58"/>
      <c r="G317" s="171">
        <f>SUM(G312:G316)</f>
        <v>300.64</v>
      </c>
      <c r="H317" s="166"/>
    </row>
    <row r="318" spans="1:10" x14ac:dyDescent="0.2">
      <c r="A318" s="163"/>
      <c r="B318" s="59"/>
      <c r="C318" s="172" t="s">
        <v>32</v>
      </c>
      <c r="D318" s="173">
        <f>SUM(G312:G314)</f>
        <v>254.29</v>
      </c>
      <c r="E318" s="174">
        <f>D318/D320</f>
        <v>0.8458</v>
      </c>
      <c r="F318" s="58"/>
      <c r="G318" s="58"/>
      <c r="H318" s="166"/>
    </row>
    <row r="319" spans="1:10" x14ac:dyDescent="0.2">
      <c r="A319" s="163"/>
      <c r="B319" s="59"/>
      <c r="C319" s="172" t="s">
        <v>33</v>
      </c>
      <c r="D319" s="173">
        <f>SUM(G315:G316)</f>
        <v>46.35</v>
      </c>
      <c r="E319" s="174">
        <f>D319/D320</f>
        <v>0.1542</v>
      </c>
      <c r="F319" s="58"/>
      <c r="G319" s="58"/>
      <c r="H319" s="166"/>
    </row>
    <row r="320" spans="1:10" x14ac:dyDescent="0.2">
      <c r="A320" s="163"/>
      <c r="B320" s="59"/>
      <c r="C320" s="172" t="s">
        <v>34</v>
      </c>
      <c r="D320" s="173">
        <f>SUM(D318:D319)</f>
        <v>300.64</v>
      </c>
      <c r="E320" s="175">
        <f>SUM(E318:E319)</f>
        <v>1</v>
      </c>
      <c r="F320" s="58"/>
      <c r="G320" s="58"/>
      <c r="H320" s="166"/>
    </row>
    <row r="321" spans="1:10" ht="12.75" thickBot="1" x14ac:dyDescent="0.25">
      <c r="A321" s="176"/>
      <c r="B321" s="177"/>
      <c r="C321" s="178"/>
      <c r="D321" s="179"/>
      <c r="E321" s="180"/>
      <c r="F321" s="180"/>
      <c r="G321" s="180"/>
      <c r="H321" s="181"/>
    </row>
    <row r="322" spans="1:10" ht="13.5" thickTop="1" thickBot="1" x14ac:dyDescent="0.25">
      <c r="A322" s="58"/>
      <c r="B322" s="59"/>
      <c r="C322" s="60"/>
      <c r="D322" s="61"/>
      <c r="E322" s="58"/>
      <c r="F322" s="58"/>
      <c r="G322" s="58"/>
      <c r="H322" s="58"/>
    </row>
    <row r="323" spans="1:10" ht="12.75" thickTop="1" x14ac:dyDescent="0.2">
      <c r="A323" s="157"/>
      <c r="B323" s="158"/>
      <c r="C323" s="159"/>
      <c r="D323" s="186"/>
      <c r="E323" s="161"/>
      <c r="F323" s="161"/>
      <c r="G323" s="161"/>
      <c r="H323" s="162"/>
    </row>
    <row r="324" spans="1:10" ht="12.75" thickBot="1" x14ac:dyDescent="0.25">
      <c r="A324" s="163"/>
      <c r="B324" s="233" t="s">
        <v>16</v>
      </c>
      <c r="C324" s="234"/>
      <c r="D324" s="153" t="s">
        <v>24</v>
      </c>
      <c r="E324" s="58"/>
      <c r="F324" s="164"/>
      <c r="G324" s="165"/>
      <c r="H324" s="166"/>
    </row>
    <row r="325" spans="1:10" s="150" customFormat="1" ht="12.75" thickBot="1" x14ac:dyDescent="0.25">
      <c r="A325" s="145"/>
      <c r="B325" s="187" t="str">
        <f>Orçamento!A82</f>
        <v>2.78</v>
      </c>
      <c r="C325" s="188" t="s">
        <v>195</v>
      </c>
      <c r="D325" s="183" t="s">
        <v>1</v>
      </c>
      <c r="E325" s="184" t="s">
        <v>30</v>
      </c>
      <c r="F325" s="184" t="s">
        <v>25</v>
      </c>
      <c r="G325" s="184" t="s">
        <v>31</v>
      </c>
      <c r="H325" s="149"/>
      <c r="I325" s="57"/>
      <c r="J325" s="57"/>
    </row>
    <row r="326" spans="1:10" x14ac:dyDescent="0.2">
      <c r="A326" s="163"/>
      <c r="B326" s="167" t="s">
        <v>20</v>
      </c>
      <c r="C326" s="189" t="s">
        <v>198</v>
      </c>
      <c r="D326" s="190" t="s">
        <v>1</v>
      </c>
      <c r="E326" s="169">
        <v>1</v>
      </c>
      <c r="F326" s="154">
        <f>G45</f>
        <v>42.07</v>
      </c>
      <c r="G326" s="154">
        <f>E326*F326</f>
        <v>42.07</v>
      </c>
      <c r="H326" s="166"/>
      <c r="I326" s="150"/>
      <c r="J326" s="150"/>
    </row>
    <row r="327" spans="1:10" x14ac:dyDescent="0.2">
      <c r="A327" s="163"/>
      <c r="B327" s="155">
        <v>88264</v>
      </c>
      <c r="C327" s="170" t="s">
        <v>27</v>
      </c>
      <c r="D327" s="190" t="s">
        <v>26</v>
      </c>
      <c r="E327" s="169">
        <v>0.8</v>
      </c>
      <c r="F327" s="154">
        <f>G33</f>
        <v>26.46</v>
      </c>
      <c r="G327" s="154">
        <f t="shared" ref="G327:G328" si="39">E327*F327</f>
        <v>21.17</v>
      </c>
      <c r="H327" s="166"/>
    </row>
    <row r="328" spans="1:10" x14ac:dyDescent="0.2">
      <c r="A328" s="163"/>
      <c r="B328" s="155">
        <v>88247</v>
      </c>
      <c r="C328" s="170" t="s">
        <v>35</v>
      </c>
      <c r="D328" s="153" t="s">
        <v>26</v>
      </c>
      <c r="E328" s="169">
        <v>0.4</v>
      </c>
      <c r="F328" s="154">
        <f>G31</f>
        <v>19.399999999999999</v>
      </c>
      <c r="G328" s="154">
        <f t="shared" si="39"/>
        <v>7.76</v>
      </c>
      <c r="H328" s="166"/>
    </row>
    <row r="329" spans="1:10" x14ac:dyDescent="0.2">
      <c r="A329" s="163"/>
      <c r="B329" s="59"/>
      <c r="C329" s="60"/>
      <c r="D329" s="61"/>
      <c r="E329" s="58"/>
      <c r="F329" s="58"/>
      <c r="G329" s="171">
        <f>SUM(G326:G328)</f>
        <v>71</v>
      </c>
      <c r="H329" s="166"/>
    </row>
    <row r="330" spans="1:10" x14ac:dyDescent="0.2">
      <c r="A330" s="163"/>
      <c r="B330" s="59"/>
      <c r="C330" s="172" t="s">
        <v>32</v>
      </c>
      <c r="D330" s="173">
        <f>SUM(G326:G326)</f>
        <v>42.07</v>
      </c>
      <c r="E330" s="174">
        <f>D330/D332</f>
        <v>0.59250000000000003</v>
      </c>
      <c r="F330" s="58"/>
      <c r="G330" s="58"/>
      <c r="H330" s="166"/>
    </row>
    <row r="331" spans="1:10" x14ac:dyDescent="0.2">
      <c r="A331" s="163"/>
      <c r="B331" s="59"/>
      <c r="C331" s="172" t="s">
        <v>33</v>
      </c>
      <c r="D331" s="173">
        <f>SUM(G327:G328)</f>
        <v>28.93</v>
      </c>
      <c r="E331" s="174">
        <f>D331/D332</f>
        <v>0.40749999999999997</v>
      </c>
      <c r="F331" s="58"/>
      <c r="G331" s="58"/>
      <c r="H331" s="166"/>
    </row>
    <row r="332" spans="1:10" x14ac:dyDescent="0.2">
      <c r="A332" s="163"/>
      <c r="B332" s="59"/>
      <c r="C332" s="172" t="s">
        <v>34</v>
      </c>
      <c r="D332" s="173">
        <f>SUM(D330:D331)</f>
        <v>71</v>
      </c>
      <c r="E332" s="175">
        <f>SUM(E330:E331)</f>
        <v>1</v>
      </c>
      <c r="F332" s="58"/>
      <c r="G332" s="58"/>
      <c r="H332" s="166"/>
    </row>
    <row r="333" spans="1:10" ht="12.75" thickBot="1" x14ac:dyDescent="0.25">
      <c r="A333" s="176"/>
      <c r="B333" s="177"/>
      <c r="C333" s="178"/>
      <c r="D333" s="179"/>
      <c r="E333" s="180"/>
      <c r="F333" s="180"/>
      <c r="G333" s="180"/>
      <c r="H333" s="181"/>
    </row>
    <row r="334" spans="1:10" ht="13.5" thickTop="1" thickBot="1" x14ac:dyDescent="0.25">
      <c r="A334" s="58"/>
      <c r="B334" s="59"/>
      <c r="C334" s="60"/>
      <c r="D334" s="61"/>
      <c r="E334" s="58"/>
      <c r="F334" s="58"/>
      <c r="G334" s="58"/>
      <c r="H334" s="58"/>
    </row>
    <row r="335" spans="1:10" ht="12.75" thickTop="1" x14ac:dyDescent="0.2">
      <c r="A335" s="157"/>
      <c r="B335" s="158"/>
      <c r="C335" s="159"/>
      <c r="D335" s="186"/>
      <c r="E335" s="161"/>
      <c r="F335" s="161"/>
      <c r="G335" s="161"/>
      <c r="H335" s="162"/>
    </row>
    <row r="336" spans="1:10" ht="12.75" thickBot="1" x14ac:dyDescent="0.25">
      <c r="A336" s="163"/>
      <c r="B336" s="233" t="s">
        <v>16</v>
      </c>
      <c r="C336" s="234"/>
      <c r="D336" s="153" t="s">
        <v>24</v>
      </c>
      <c r="E336" s="58"/>
      <c r="F336" s="164"/>
      <c r="G336" s="165"/>
      <c r="H336" s="166"/>
    </row>
    <row r="337" spans="1:10" s="150" customFormat="1" ht="12.75" thickBot="1" x14ac:dyDescent="0.25">
      <c r="A337" s="145"/>
      <c r="B337" s="187" t="str">
        <f>Orçamento!A83</f>
        <v>2.79</v>
      </c>
      <c r="C337" s="188" t="s">
        <v>196</v>
      </c>
      <c r="D337" s="183" t="s">
        <v>1</v>
      </c>
      <c r="E337" s="184" t="s">
        <v>30</v>
      </c>
      <c r="F337" s="184" t="s">
        <v>25</v>
      </c>
      <c r="G337" s="184" t="s">
        <v>31</v>
      </c>
      <c r="H337" s="149"/>
      <c r="I337" s="57"/>
      <c r="J337" s="57"/>
    </row>
    <row r="338" spans="1:10" x14ac:dyDescent="0.2">
      <c r="A338" s="163"/>
      <c r="B338" s="167" t="s">
        <v>20</v>
      </c>
      <c r="C338" s="189" t="s">
        <v>197</v>
      </c>
      <c r="D338" s="190" t="s">
        <v>1</v>
      </c>
      <c r="E338" s="169">
        <v>1</v>
      </c>
      <c r="F338" s="154">
        <f>G46</f>
        <v>158.16999999999999</v>
      </c>
      <c r="G338" s="154">
        <f>E338*F338</f>
        <v>158.16999999999999</v>
      </c>
      <c r="H338" s="166"/>
      <c r="I338" s="150"/>
      <c r="J338" s="150"/>
    </row>
    <row r="339" spans="1:10" ht="24" x14ac:dyDescent="0.2">
      <c r="A339" s="163"/>
      <c r="B339" s="167">
        <v>2510</v>
      </c>
      <c r="C339" s="189" t="s">
        <v>250</v>
      </c>
      <c r="D339" s="190" t="s">
        <v>1</v>
      </c>
      <c r="E339" s="169">
        <v>1</v>
      </c>
      <c r="F339" s="154">
        <f>G12</f>
        <v>17.22</v>
      </c>
      <c r="G339" s="154">
        <f t="shared" ref="G339:G340" si="40">E339*F339</f>
        <v>17.22</v>
      </c>
      <c r="H339" s="166"/>
      <c r="I339" s="150"/>
      <c r="J339" s="150"/>
    </row>
    <row r="340" spans="1:10" ht="24" x14ac:dyDescent="0.2">
      <c r="A340" s="163"/>
      <c r="B340" s="167">
        <v>39380</v>
      </c>
      <c r="C340" s="189" t="s">
        <v>250</v>
      </c>
      <c r="D340" s="190" t="s">
        <v>1</v>
      </c>
      <c r="E340" s="169">
        <v>1</v>
      </c>
      <c r="F340" s="154">
        <f>G24</f>
        <v>9.85</v>
      </c>
      <c r="G340" s="154">
        <f t="shared" si="40"/>
        <v>9.85</v>
      </c>
      <c r="H340" s="166"/>
      <c r="I340" s="150"/>
      <c r="J340" s="150"/>
    </row>
    <row r="341" spans="1:10" x14ac:dyDescent="0.2">
      <c r="A341" s="163"/>
      <c r="B341" s="155">
        <v>88264</v>
      </c>
      <c r="C341" s="170" t="s">
        <v>27</v>
      </c>
      <c r="D341" s="190" t="s">
        <v>26</v>
      </c>
      <c r="E341" s="169">
        <v>1.1000000000000001</v>
      </c>
      <c r="F341" s="154">
        <f>G33</f>
        <v>26.46</v>
      </c>
      <c r="G341" s="154">
        <f t="shared" ref="G341:G342" si="41">E341*F341</f>
        <v>29.11</v>
      </c>
      <c r="H341" s="166"/>
    </row>
    <row r="342" spans="1:10" x14ac:dyDescent="0.2">
      <c r="A342" s="163"/>
      <c r="B342" s="155">
        <v>88247</v>
      </c>
      <c r="C342" s="170" t="s">
        <v>35</v>
      </c>
      <c r="D342" s="153" t="s">
        <v>26</v>
      </c>
      <c r="E342" s="169">
        <v>0.4</v>
      </c>
      <c r="F342" s="154">
        <f>G31</f>
        <v>19.399999999999999</v>
      </c>
      <c r="G342" s="154">
        <f t="shared" si="41"/>
        <v>7.76</v>
      </c>
      <c r="H342" s="166"/>
    </row>
    <row r="343" spans="1:10" x14ac:dyDescent="0.2">
      <c r="A343" s="163"/>
      <c r="B343" s="59"/>
      <c r="C343" s="60"/>
      <c r="D343" s="61"/>
      <c r="E343" s="58"/>
      <c r="F343" s="58"/>
      <c r="G343" s="171">
        <f>SUM(G338:G342)</f>
        <v>222.11</v>
      </c>
      <c r="H343" s="166"/>
    </row>
    <row r="344" spans="1:10" x14ac:dyDescent="0.2">
      <c r="A344" s="163"/>
      <c r="B344" s="59"/>
      <c r="C344" s="172" t="s">
        <v>32</v>
      </c>
      <c r="D344" s="173">
        <f>SUM(G338:G340)</f>
        <v>185.24</v>
      </c>
      <c r="E344" s="174">
        <f>D344/D346</f>
        <v>0.83399999999999996</v>
      </c>
      <c r="F344" s="58"/>
      <c r="G344" s="58"/>
      <c r="H344" s="166"/>
    </row>
    <row r="345" spans="1:10" x14ac:dyDescent="0.2">
      <c r="A345" s="163"/>
      <c r="B345" s="59"/>
      <c r="C345" s="172" t="s">
        <v>33</v>
      </c>
      <c r="D345" s="173">
        <f>SUM(G341:G342)</f>
        <v>36.869999999999997</v>
      </c>
      <c r="E345" s="174">
        <f>D345/D346</f>
        <v>0.16600000000000001</v>
      </c>
      <c r="F345" s="58"/>
      <c r="G345" s="58"/>
      <c r="H345" s="166"/>
    </row>
    <row r="346" spans="1:10" x14ac:dyDescent="0.2">
      <c r="A346" s="163"/>
      <c r="B346" s="59"/>
      <c r="C346" s="172" t="s">
        <v>34</v>
      </c>
      <c r="D346" s="173">
        <f>SUM(D344:D345)</f>
        <v>222.11</v>
      </c>
      <c r="E346" s="175">
        <f>SUM(E344:E345)</f>
        <v>1</v>
      </c>
      <c r="F346" s="58"/>
      <c r="G346" s="58"/>
      <c r="H346" s="166"/>
    </row>
    <row r="347" spans="1:10" ht="12.75" thickBot="1" x14ac:dyDescent="0.25">
      <c r="A347" s="176"/>
      <c r="B347" s="177"/>
      <c r="C347" s="178"/>
      <c r="D347" s="179"/>
      <c r="E347" s="180"/>
      <c r="F347" s="180"/>
      <c r="G347" s="180"/>
      <c r="H347" s="181"/>
    </row>
    <row r="348" spans="1:10" ht="13.5" thickTop="1" thickBot="1" x14ac:dyDescent="0.25">
      <c r="A348" s="58"/>
      <c r="B348" s="59"/>
      <c r="C348" s="60"/>
      <c r="D348" s="61"/>
      <c r="E348" s="58"/>
      <c r="F348" s="58"/>
      <c r="G348" s="58"/>
      <c r="H348" s="58"/>
    </row>
    <row r="349" spans="1:10" ht="12.75" thickTop="1" x14ac:dyDescent="0.2">
      <c r="A349" s="157"/>
      <c r="B349" s="158"/>
      <c r="C349" s="159"/>
      <c r="D349" s="160"/>
      <c r="E349" s="161"/>
      <c r="F349" s="161"/>
      <c r="G349" s="161"/>
      <c r="H349" s="162"/>
    </row>
    <row r="350" spans="1:10" ht="12.75" thickBot="1" x14ac:dyDescent="0.25">
      <c r="A350" s="163"/>
      <c r="B350" s="233" t="s">
        <v>16</v>
      </c>
      <c r="C350" s="234"/>
      <c r="D350" s="153" t="s">
        <v>24</v>
      </c>
      <c r="F350" s="164"/>
      <c r="G350" s="165"/>
      <c r="H350" s="166"/>
    </row>
    <row r="351" spans="1:10" s="150" customFormat="1" ht="24.75" thickBot="1" x14ac:dyDescent="0.3">
      <c r="A351" s="145"/>
      <c r="B351" s="146" t="str">
        <f>Orçamento!A90</f>
        <v>2.86</v>
      </c>
      <c r="C351" s="56" t="s">
        <v>41</v>
      </c>
      <c r="D351" s="147" t="s">
        <v>1</v>
      </c>
      <c r="E351" s="148" t="s">
        <v>30</v>
      </c>
      <c r="F351" s="148" t="s">
        <v>25</v>
      </c>
      <c r="G351" s="148" t="s">
        <v>31</v>
      </c>
      <c r="H351" s="149"/>
    </row>
    <row r="352" spans="1:10" x14ac:dyDescent="0.2">
      <c r="A352" s="163"/>
      <c r="B352" s="155" t="s">
        <v>20</v>
      </c>
      <c r="C352" s="191" t="s">
        <v>38</v>
      </c>
      <c r="D352" s="153" t="s">
        <v>1</v>
      </c>
      <c r="E352" s="169">
        <v>1</v>
      </c>
      <c r="F352" s="154">
        <f>G43</f>
        <v>4.3600000000000003</v>
      </c>
      <c r="G352" s="154">
        <f>E352*F352</f>
        <v>4.3600000000000003</v>
      </c>
      <c r="H352" s="166"/>
    </row>
    <row r="353" spans="1:8" x14ac:dyDescent="0.2">
      <c r="A353" s="163"/>
      <c r="B353" s="155">
        <v>4376</v>
      </c>
      <c r="C353" s="170" t="s">
        <v>51</v>
      </c>
      <c r="D353" s="153" t="s">
        <v>1</v>
      </c>
      <c r="E353" s="169">
        <v>1</v>
      </c>
      <c r="F353" s="154">
        <f>G11</f>
        <v>0.19</v>
      </c>
      <c r="G353" s="154">
        <f t="shared" ref="G353:G355" si="42">E353*F353</f>
        <v>0.19</v>
      </c>
      <c r="H353" s="166"/>
    </row>
    <row r="354" spans="1:8" x14ac:dyDescent="0.2">
      <c r="A354" s="163"/>
      <c r="B354" s="155" t="s">
        <v>20</v>
      </c>
      <c r="C354" s="170" t="s">
        <v>39</v>
      </c>
      <c r="D354" s="153" t="s">
        <v>1</v>
      </c>
      <c r="E354" s="169">
        <v>1</v>
      </c>
      <c r="F354" s="154">
        <f>G41</f>
        <v>0.09</v>
      </c>
      <c r="G354" s="154">
        <f t="shared" si="42"/>
        <v>0.09</v>
      </c>
      <c r="H354" s="166"/>
    </row>
    <row r="355" spans="1:8" x14ac:dyDescent="0.2">
      <c r="A355" s="163"/>
      <c r="B355" s="155" t="s">
        <v>20</v>
      </c>
      <c r="C355" s="170" t="s">
        <v>40</v>
      </c>
      <c r="D355" s="153" t="s">
        <v>1</v>
      </c>
      <c r="E355" s="169">
        <v>1</v>
      </c>
      <c r="F355" s="154">
        <f>G25</f>
        <v>128.4</v>
      </c>
      <c r="G355" s="154">
        <f t="shared" si="42"/>
        <v>128.4</v>
      </c>
      <c r="H355" s="166"/>
    </row>
    <row r="356" spans="1:8" x14ac:dyDescent="0.2">
      <c r="A356" s="163"/>
      <c r="B356" s="148">
        <v>88264</v>
      </c>
      <c r="C356" s="170" t="s">
        <v>27</v>
      </c>
      <c r="D356" s="153" t="s">
        <v>26</v>
      </c>
      <c r="E356" s="169">
        <v>0.1</v>
      </c>
      <c r="F356" s="154">
        <f>G33</f>
        <v>26.46</v>
      </c>
      <c r="G356" s="154">
        <f>E356*F356</f>
        <v>2.65</v>
      </c>
      <c r="H356" s="166"/>
    </row>
    <row r="357" spans="1:8" x14ac:dyDescent="0.2">
      <c r="A357" s="163"/>
      <c r="B357" s="148">
        <v>88247</v>
      </c>
      <c r="C357" s="170" t="s">
        <v>35</v>
      </c>
      <c r="D357" s="153" t="s">
        <v>26</v>
      </c>
      <c r="E357" s="169">
        <v>0.1</v>
      </c>
      <c r="F357" s="154">
        <f>G31</f>
        <v>19.399999999999999</v>
      </c>
      <c r="G357" s="154">
        <f>E357*F357</f>
        <v>1.94</v>
      </c>
      <c r="H357" s="166"/>
    </row>
    <row r="358" spans="1:8" x14ac:dyDescent="0.2">
      <c r="A358" s="163"/>
      <c r="B358" s="59"/>
      <c r="C358" s="60"/>
      <c r="D358" s="61"/>
      <c r="E358" s="58"/>
      <c r="F358" s="58"/>
      <c r="G358" s="171">
        <f>SUM(G352:G357)</f>
        <v>137.63</v>
      </c>
      <c r="H358" s="166"/>
    </row>
    <row r="359" spans="1:8" x14ac:dyDescent="0.2">
      <c r="A359" s="163"/>
      <c r="B359" s="59"/>
      <c r="C359" s="172" t="s">
        <v>32</v>
      </c>
      <c r="D359" s="173">
        <f>SUM(G352:G355)</f>
        <v>133.04</v>
      </c>
      <c r="E359" s="174">
        <f>D359/D361</f>
        <v>0.96660000000000001</v>
      </c>
      <c r="F359" s="58"/>
      <c r="G359" s="58"/>
      <c r="H359" s="166"/>
    </row>
    <row r="360" spans="1:8" x14ac:dyDescent="0.2">
      <c r="A360" s="163"/>
      <c r="B360" s="59"/>
      <c r="C360" s="172" t="s">
        <v>33</v>
      </c>
      <c r="D360" s="173">
        <f>G356+G357</f>
        <v>4.59</v>
      </c>
      <c r="E360" s="174">
        <f>D360/D361</f>
        <v>3.3399999999999999E-2</v>
      </c>
      <c r="F360" s="58"/>
      <c r="G360" s="58"/>
      <c r="H360" s="166"/>
    </row>
    <row r="361" spans="1:8" x14ac:dyDescent="0.2">
      <c r="A361" s="163"/>
      <c r="B361" s="59"/>
      <c r="C361" s="172" t="s">
        <v>34</v>
      </c>
      <c r="D361" s="173">
        <f>SUM(D359:D360)</f>
        <v>137.63</v>
      </c>
      <c r="E361" s="175">
        <f>SUM(E359:E360)</f>
        <v>1</v>
      </c>
      <c r="F361" s="58"/>
      <c r="G361" s="58"/>
      <c r="H361" s="166"/>
    </row>
    <row r="362" spans="1:8" ht="12.75" thickBot="1" x14ac:dyDescent="0.25">
      <c r="A362" s="176"/>
      <c r="B362" s="177"/>
      <c r="C362" s="178"/>
      <c r="D362" s="179"/>
      <c r="E362" s="180"/>
      <c r="F362" s="180"/>
      <c r="G362" s="180"/>
      <c r="H362" s="181"/>
    </row>
    <row r="363" spans="1:8" ht="12.75" thickTop="1" x14ac:dyDescent="0.2">
      <c r="A363" s="58"/>
      <c r="B363" s="59"/>
      <c r="C363" s="60"/>
      <c r="D363" s="61"/>
      <c r="E363" s="58"/>
      <c r="F363" s="58"/>
      <c r="G363" s="58"/>
      <c r="H363" s="58"/>
    </row>
  </sheetData>
  <sortState ref="B3:G10">
    <sortCondition ref="B3:B10"/>
  </sortState>
  <mergeCells count="70">
    <mergeCell ref="C46:E46"/>
    <mergeCell ref="C44:E44"/>
    <mergeCell ref="C35:E35"/>
    <mergeCell ref="C43:E43"/>
    <mergeCell ref="C40:E40"/>
    <mergeCell ref="C42:E42"/>
    <mergeCell ref="C45:E45"/>
    <mergeCell ref="C38:E38"/>
    <mergeCell ref="C39:E39"/>
    <mergeCell ref="C30:E30"/>
    <mergeCell ref="C32:E32"/>
    <mergeCell ref="D1:G1"/>
    <mergeCell ref="B2:E2"/>
    <mergeCell ref="C31:E31"/>
    <mergeCell ref="C3:E3"/>
    <mergeCell ref="C33:E33"/>
    <mergeCell ref="C21:E21"/>
    <mergeCell ref="C6:E6"/>
    <mergeCell ref="C34:E34"/>
    <mergeCell ref="C11:E11"/>
    <mergeCell ref="B350:C350"/>
    <mergeCell ref="B196:C196"/>
    <mergeCell ref="B286:C286"/>
    <mergeCell ref="B298:C298"/>
    <mergeCell ref="B310:C310"/>
    <mergeCell ref="B324:C324"/>
    <mergeCell ref="B336:C336"/>
    <mergeCell ref="B268:C268"/>
    <mergeCell ref="B256:C256"/>
    <mergeCell ref="B232:C232"/>
    <mergeCell ref="B244:C244"/>
    <mergeCell ref="B208:C208"/>
    <mergeCell ref="C8:E8"/>
    <mergeCell ref="C9:E9"/>
    <mergeCell ref="C10:E10"/>
    <mergeCell ref="C18:E18"/>
    <mergeCell ref="C4:E4"/>
    <mergeCell ref="C7:E7"/>
    <mergeCell ref="C5:E5"/>
    <mergeCell ref="C12:E12"/>
    <mergeCell ref="C16:E16"/>
    <mergeCell ref="C17:E17"/>
    <mergeCell ref="C14:E14"/>
    <mergeCell ref="C13:E13"/>
    <mergeCell ref="C22:E22"/>
    <mergeCell ref="B112:C112"/>
    <mergeCell ref="C23:E23"/>
    <mergeCell ref="C15:E15"/>
    <mergeCell ref="C27:E27"/>
    <mergeCell ref="C28:E28"/>
    <mergeCell ref="C20:E20"/>
    <mergeCell ref="C24:E24"/>
    <mergeCell ref="C19:E19"/>
    <mergeCell ref="C41:E41"/>
    <mergeCell ref="C25:E25"/>
    <mergeCell ref="C29:E29"/>
    <mergeCell ref="C26:E26"/>
    <mergeCell ref="C36:E36"/>
    <mergeCell ref="B50:C50"/>
    <mergeCell ref="C37:E37"/>
    <mergeCell ref="B62:C62"/>
    <mergeCell ref="B220:C220"/>
    <mergeCell ref="B88:C88"/>
    <mergeCell ref="B124:C124"/>
    <mergeCell ref="B160:C160"/>
    <mergeCell ref="B136:C136"/>
    <mergeCell ref="B148:C148"/>
    <mergeCell ref="B172:C172"/>
    <mergeCell ref="B184:C184"/>
    <mergeCell ref="B100:C100"/>
  </mergeCells>
  <pageMargins left="0.51181102362204722" right="0.51181102362204722" top="0.78740157480314965" bottom="0.78740157480314965" header="0.31496062992125984" footer="0.31496062992125984"/>
  <pageSetup paperSize="9" scale="82" orientation="portrait" horizontalDpi="300" verticalDpi="300" r:id="rId1"/>
  <headerFooter>
    <oddFooter>&amp;LCAPITANIA DOS PORTOS&amp;R&amp;P de &amp;N</oddFooter>
  </headerFooter>
  <rowBreaks count="1" manualBreakCount="1">
    <brk id="3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</vt:lpstr>
      <vt:lpstr>Composições</vt:lpstr>
      <vt:lpstr>Orçamento!Area_de_impressao</vt:lpstr>
      <vt:lpstr>Composições!Titulos_de_impressao</vt:lpstr>
      <vt:lpstr>Orçamento!Titulos_de_impressao</vt:lpstr>
    </vt:vector>
  </TitlesOfParts>
  <Company>Valle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Usuario</cp:lastModifiedBy>
  <cp:lastPrinted>2019-10-14T14:32:22Z</cp:lastPrinted>
  <dcterms:created xsi:type="dcterms:W3CDTF">2011-05-08T22:07:08Z</dcterms:created>
  <dcterms:modified xsi:type="dcterms:W3CDTF">2019-11-04T18:51:46Z</dcterms:modified>
</cp:coreProperties>
</file>